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omments1.xml" ContentType="application/vnd.openxmlformats-officedocument.spreadsheetml.comments+xml"/>
  <Override PartName="/xl/customProperty2.bin" ContentType="application/vnd.openxmlformats-officedocument.spreadsheetml.customProperty"/>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defaultThemeVersion="124226"/>
  <mc:AlternateContent xmlns:mc="http://schemas.openxmlformats.org/markup-compatibility/2006">
    <mc:Choice Requires="x15">
      <x15ac:absPath xmlns:x15ac="http://schemas.microsoft.com/office/spreadsheetml/2010/11/ac" url="C:\Users\38910085221\Downloads\"/>
    </mc:Choice>
  </mc:AlternateContent>
  <xr:revisionPtr revIDLastSave="0" documentId="8_{5C3240EC-4492-41D6-A0D9-FC399D1E3C18}" xr6:coauthVersionLast="46" xr6:coauthVersionMax="46" xr10:uidLastSave="{00000000-0000-0000-0000-000000000000}"/>
  <bookViews>
    <workbookView xWindow="43995" yWindow="4710" windowWidth="11070" windowHeight="5805" activeTab="1" xr2:uid="{00000000-000D-0000-FFFF-FFFF00000000}"/>
  </bookViews>
  <sheets>
    <sheet name="Eelarve" sheetId="2" r:id="rId1"/>
    <sheet name="KÜSK finantsplaan" sheetId="4" r:id="rId2"/>
  </sheets>
  <definedNames>
    <definedName name="_xlnm.Print_Area" localSheetId="0">Eelarve!$A$1:$H$46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0" i="4" l="1"/>
  <c r="F7" i="4"/>
  <c r="D33" i="4"/>
  <c r="D26" i="4"/>
  <c r="D29" i="4"/>
  <c r="D25" i="4"/>
  <c r="D18" i="4"/>
  <c r="D12" i="4"/>
  <c r="D7" i="4"/>
  <c r="D10" i="4"/>
  <c r="D2" i="4"/>
  <c r="D40" i="4"/>
  <c r="H41" i="2"/>
  <c r="G22" i="2"/>
  <c r="E31" i="4"/>
  <c r="E40" i="4"/>
  <c r="B25" i="4"/>
  <c r="C25" i="4"/>
  <c r="C15" i="4"/>
  <c r="C8" i="4"/>
  <c r="G19" i="2"/>
  <c r="B7" i="4"/>
  <c r="C7" i="4"/>
  <c r="C41" i="4"/>
  <c r="B41" i="4"/>
  <c r="G17" i="2"/>
  <c r="G16" i="2"/>
  <c r="G36" i="2"/>
  <c r="G26" i="2"/>
  <c r="G37" i="2"/>
  <c r="G21" i="2"/>
  <c r="G27" i="2"/>
  <c r="G30" i="2"/>
  <c r="G33" i="2"/>
  <c r="G35" i="2"/>
  <c r="G38" i="2"/>
  <c r="G42" i="2"/>
  <c r="G46" i="2"/>
  <c r="G47" i="2"/>
  <c r="G50" i="2"/>
  <c r="D44" i="4"/>
  <c r="H7" i="2"/>
  <c r="H23" i="2"/>
  <c r="I14" i="2"/>
  <c r="H4" i="2"/>
  <c r="H5" i="2"/>
  <c r="H42" i="2"/>
  <c r="H43" i="2"/>
  <c r="H27" i="2"/>
  <c r="H30" i="2"/>
  <c r="I46" i="2"/>
  <c r="G14" i="2"/>
  <c r="E22" i="2"/>
  <c r="F4" i="2"/>
  <c r="F14" i="2"/>
  <c r="E4" i="2"/>
  <c r="E6" i="2"/>
  <c r="E27" i="2"/>
  <c r="F46" i="2"/>
  <c r="D35" i="2"/>
  <c r="E35" i="2"/>
  <c r="C46" i="2"/>
  <c r="C14" i="2"/>
  <c r="E40" i="2"/>
  <c r="E38" i="2"/>
  <c r="E34" i="2"/>
  <c r="E33" i="2"/>
  <c r="E32" i="2"/>
  <c r="E30" i="2"/>
  <c r="E36" i="2"/>
  <c r="E37" i="2"/>
  <c r="D46" i="2"/>
  <c r="E43" i="2"/>
  <c r="E44" i="2"/>
  <c r="D4" i="2"/>
  <c r="D14" i="2"/>
  <c r="E42" i="2"/>
  <c r="E26" i="2"/>
  <c r="H46" i="2"/>
  <c r="E14" i="2"/>
  <c r="E50" i="2"/>
  <c r="E46" i="2"/>
  <c r="F50" i="2"/>
  <c r="H14" i="2"/>
  <c r="H37" i="2"/>
  <c r="H36" i="2"/>
  <c r="H3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Marten Lauri</author>
    <author>Anneli</author>
  </authors>
  <commentList>
    <comment ref="G4" authorId="0" shapeId="0" xr:uid="{00000000-0006-0000-0000-000001000000}">
      <text>
        <r>
          <rPr>
            <b/>
            <sz val="9"/>
            <color indexed="81"/>
            <rFont val="Tahoma"/>
            <family val="2"/>
            <charset val="186"/>
          </rPr>
          <t>Marten Lauri:</t>
        </r>
        <r>
          <rPr>
            <sz val="9"/>
            <color indexed="81"/>
            <rFont val="Tahoma"/>
            <family val="2"/>
            <charset val="186"/>
          </rPr>
          <t xml:space="preserve">
Vähendatud 3730 eur võrra, mis suunatakse SIMi eelarvest RAM eelarvesse seoses riigi sihtasutuste arvestusteenuse konsolideerimisega RTK-sse.</t>
        </r>
      </text>
    </comment>
    <comment ref="H4" authorId="0" shapeId="0" xr:uid="{00000000-0006-0000-0000-000002000000}">
      <text>
        <r>
          <rPr>
            <b/>
            <sz val="9"/>
            <color indexed="81"/>
            <rFont val="Tahoma"/>
            <family val="2"/>
            <charset val="186"/>
          </rPr>
          <t>Marten Lauri:</t>
        </r>
        <r>
          <rPr>
            <sz val="9"/>
            <color indexed="81"/>
            <rFont val="Tahoma"/>
            <family val="2"/>
            <charset val="186"/>
          </rPr>
          <t xml:space="preserve">
Vähendatud 6395 eur võrra, mis suunatakse SIMi eelarvest RAM eelarvesse seoses riigi sihtasutuste arvestusteenuse konsolideerimisega RTK-sse.</t>
        </r>
      </text>
    </comment>
    <comment ref="I4" authorId="1" shapeId="0" xr:uid="{53AB6105-EB1A-4751-B48A-9988A4C3D028}">
      <text>
        <r>
          <rPr>
            <b/>
            <sz val="9"/>
            <color indexed="81"/>
            <rFont val="Segoe UI"/>
            <charset val="1"/>
          </rPr>
          <t>Anneli:</t>
        </r>
        <r>
          <rPr>
            <sz val="9"/>
            <color indexed="81"/>
            <rFont val="Segoe UI"/>
            <charset val="1"/>
          </rPr>
          <t xml:space="preserve">
kasutamiseks 2021 ja 2022</t>
        </r>
      </text>
    </comment>
    <comment ref="H30" authorId="1" shapeId="0" xr:uid="{00000000-0006-0000-0000-000004000000}">
      <text>
        <r>
          <rPr>
            <b/>
            <sz val="9"/>
            <color indexed="81"/>
            <rFont val="Segoe UI"/>
            <family val="2"/>
          </rPr>
          <t>Anneli:</t>
        </r>
        <r>
          <rPr>
            <sz val="9"/>
            <color indexed="81"/>
            <rFont val="Segoe UI"/>
            <family val="2"/>
          </rPr>
          <t xml:space="preserve">
lisatud 75 000€, 2020 starditoetuse väljamakse te
ostatud 2021 alguses.</t>
        </r>
      </text>
    </comment>
    <comment ref="H37" authorId="1" shapeId="0" xr:uid="{00000000-0006-0000-0000-000005000000}">
      <text>
        <r>
          <rPr>
            <b/>
            <sz val="9"/>
            <color indexed="81"/>
            <rFont val="Segoe UI"/>
            <family val="2"/>
          </rPr>
          <t>Anneli:</t>
        </r>
        <r>
          <rPr>
            <sz val="9"/>
            <color indexed="81"/>
            <rFont val="Segoe UI"/>
            <family val="2"/>
          </rPr>
          <t xml:space="preserve">
20517,61 on KÜSK tegevuste jääk, 1704,66 on jääk realt, mida 2020 fin plaanis polegi, kasutati 2019 määratud raha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Anneli</author>
  </authors>
  <commentList>
    <comment ref="B7" authorId="0" shapeId="0" xr:uid="{4EC6B081-F027-47BC-A5DC-74EF28FDF1D4}">
      <text>
        <r>
          <rPr>
            <b/>
            <sz val="9"/>
            <color indexed="81"/>
            <rFont val="Segoe UI"/>
            <family val="2"/>
          </rPr>
          <t>Anneli:tuua üle 105 000 või 75000, 2022 aastasse, kuna väljamakse 2021 eest 2x 25 000, jaanuaris 2022</t>
        </r>
        <r>
          <rPr>
            <sz val="9"/>
            <color indexed="81"/>
            <rFont val="Segoe UI"/>
            <family val="2"/>
          </rPr>
          <t xml:space="preserve">
2 starditoetust 2021 maksta välja, jääk 25 000 
</t>
        </r>
      </text>
    </comment>
    <comment ref="B8" authorId="0" shapeId="0" xr:uid="{B13832AA-DDD6-4E7A-A6EE-01B860A5630C}">
      <text>
        <r>
          <rPr>
            <b/>
            <sz val="9"/>
            <color indexed="81"/>
            <rFont val="Segoe UI"/>
            <family val="2"/>
          </rPr>
          <t>Anneli:</t>
        </r>
        <r>
          <rPr>
            <sz val="9"/>
            <color indexed="81"/>
            <rFont val="Segoe UI"/>
            <family val="2"/>
          </rPr>
          <t xml:space="preserve">
2021  kasutamata eelarvest, kuna oli 2021-2022 määratud.</t>
        </r>
      </text>
    </comment>
    <comment ref="B25" authorId="0" shapeId="0" xr:uid="{F2041E0E-F2F6-42DF-95D8-08FC0D4A06E4}">
      <text>
        <r>
          <rPr>
            <b/>
            <sz val="9"/>
            <color indexed="81"/>
            <rFont val="Segoe UI"/>
            <family val="2"/>
          </rPr>
          <t>Anneli: Kanda üle 2022</t>
        </r>
        <r>
          <rPr>
            <sz val="9"/>
            <color indexed="81"/>
            <rFont val="Segoe UI"/>
            <family val="2"/>
          </rPr>
          <t xml:space="preserve">
Stipendiumid: parim MTÜ ja noorte ideekonkurss "Mina suudan" 10 000</t>
        </r>
      </text>
    </comment>
  </commentList>
</comments>
</file>

<file path=xl/sharedStrings.xml><?xml version="1.0" encoding="utf-8"?>
<sst xmlns="http://schemas.openxmlformats.org/spreadsheetml/2006/main" count="124" uniqueCount="109">
  <si>
    <t>Ressursid</t>
  </si>
  <si>
    <t>KÜSK</t>
  </si>
  <si>
    <t>MAK</t>
  </si>
  <si>
    <t>KOKKU</t>
  </si>
  <si>
    <t>1.1.KÜSK</t>
  </si>
  <si>
    <t xml:space="preserve"> </t>
  </si>
  <si>
    <t>2.2. Uuringute tellimine</t>
  </si>
  <si>
    <t xml:space="preserve">2.3. Suursündmuste toetamine </t>
  </si>
  <si>
    <t>3.1. Reisitoetuste konkurss</t>
  </si>
  <si>
    <t>2017. a ületulevad vahendid</t>
  </si>
  <si>
    <t>2018. a vahendid</t>
  </si>
  <si>
    <t>2.1. Nupukate lahenduste (NULA) konkurss</t>
  </si>
  <si>
    <t>2.6. MAKidelt tellitavad arenguprogrammid maakondades</t>
  </si>
  <si>
    <t>2.7. KÜSKi poolt korraldatavad algatused</t>
  </si>
  <si>
    <t>2.8. MAKidelt tellitavad MTÜ konsultatsioonid, nõustamised ja teenused</t>
  </si>
  <si>
    <t>2.9. MTÜ konsultantide töökoha- ja halduskulu</t>
  </si>
  <si>
    <t>2.10. MAK MTÜ konsultantide töökoosolekud, koolitused</t>
  </si>
  <si>
    <t>KÜSK eelmise kalendriaasta jääk</t>
  </si>
  <si>
    <t>-</t>
  </si>
  <si>
    <t>Halduskulud</t>
  </si>
  <si>
    <t>1.2.MAK</t>
  </si>
  <si>
    <t>1.4 väliseesti kogukondade väljaannete voor</t>
  </si>
  <si>
    <t>Kontroll (ressursid - kulud kokku)</t>
  </si>
  <si>
    <t>sh NULA inkubaatori läbiviimine</t>
  </si>
  <si>
    <t>sh NULA inkubaatori läbiviimine Ida-Virumaal 2021–2022</t>
  </si>
  <si>
    <t>sh sotsiaalse innovatsiooni kompetentsikeskuse arendamine*</t>
  </si>
  <si>
    <t>kontroll</t>
  </si>
  <si>
    <t>sh arenguhüppe taotlusvoor</t>
  </si>
  <si>
    <t>sh kodanikuühiskonna suursündmuste toetamine</t>
  </si>
  <si>
    <t>Taotlusvoorude korraldamine</t>
  </si>
  <si>
    <t>sh regionaalne kodanikuühiskonna võimestamine</t>
  </si>
  <si>
    <t>2. Võimekad ja hoolivad kogukonnad</t>
  </si>
  <si>
    <t>1. Vabaühenduste ühiskondliku mõju suurendamine</t>
  </si>
  <si>
    <t>3. Kodanikuühiskonna arendamine ja innovatsioon</t>
  </si>
  <si>
    <t>Oodatavad tulemused:
- elanike aktiivne kaasatus kodanikuühiskonda
- Eesti elanike kasvanud teadlikkus kodanikuühiskonnast ja ühiskondlike protsesside mõjutamise võimalustest
- kodanikuühiskonnast alguse saanud uued koostöö- ja koosloomemudelite arv</t>
  </si>
  <si>
    <t>1.1 arenguhüpet ettevalmistav taotlusvoor</t>
  </si>
  <si>
    <t>3.2. Välisprojektide toetamise konkurss</t>
  </si>
  <si>
    <t>2.4. Stipendiumid: parim MTÜ ja noorte ideekonkurss "Mina suudan"</t>
  </si>
  <si>
    <t>1.2 arenguhüppe taotlusvoor (sh tegevuskava ja äriplaani ellu viimine)</t>
  </si>
  <si>
    <t>3.3. Rahvusvaheliste katusorganisatsioonide suursündmuste konkurss</t>
  </si>
  <si>
    <t>sh vabaühendustele suunatud arenguprogrammid maakondades</t>
  </si>
  <si>
    <t>sh kogukondade arendamine (kaasavalt koostatud ja elluviidud tegevuskavad kohaliku elu parandamiseks)</t>
  </si>
  <si>
    <t>sh arenguhüpet ettevalmistav taotlusvoor</t>
  </si>
  <si>
    <t>sh Vabaühenduste tunnustamisüritused maakondades</t>
  </si>
  <si>
    <t>2021 LISA ühekordne</t>
  </si>
  <si>
    <t>2.5.  Vabaühenduste tunnustamisüritused maakondades</t>
  </si>
  <si>
    <t xml:space="preserve">Sotsiaalse innovatsiooni kompetentsikeskuse arendamine </t>
  </si>
  <si>
    <t xml:space="preserve">2.11. Sotsiaalse innovatsiooni kompetentsikeskuse arendamine </t>
  </si>
  <si>
    <t>KOKKU EELARVE 2021</t>
  </si>
  <si>
    <t>Sotsiaalse innovatsiooni kompetentsikeskuse arendamine, EL finantseering</t>
  </si>
  <si>
    <t>sh sotsiaalse innovatsiooni kompetentsikeskuse arendamine</t>
  </si>
  <si>
    <t>KÜSKi kogemuspäev</t>
  </si>
  <si>
    <t>KÜSKi suminar (KÜSKi meeskond, nõukogu liikmed, hindajad, arengueksperdid, konsultandid jne)</t>
  </si>
  <si>
    <t xml:space="preserve">Taotlusvoorude tugitegevused (ava- ja lõpuseminarid, infopäevad, hindajate ja toetuse saajate koolitused, juhtide jututoad) </t>
  </si>
  <si>
    <r>
      <rPr>
        <u/>
        <sz val="11"/>
        <rFont val="Times New Roman"/>
        <family val="1"/>
      </rPr>
      <t>Indikaatorid:</t>
    </r>
    <r>
      <rPr>
        <sz val="11"/>
        <rFont val="Times New Roman"/>
        <family val="1"/>
      </rPr>
      <t xml:space="preserve">
- KÜSKi toetuse ja nõustamise tulemusena suureneb inimeste kaasatus kogukondlikesse ettevõtmistesse ja kohaliku elu edendamise algatustesse
- elujõuliste kogukondlike võrgustike arv</t>
    </r>
    <r>
      <rPr>
        <i/>
        <sz val="11"/>
        <rFont val="Times New Roman"/>
        <family val="1"/>
      </rPr>
      <t xml:space="preserve">
</t>
    </r>
    <r>
      <rPr>
        <sz val="11"/>
        <rFont val="Times New Roman"/>
        <family val="1"/>
      </rPr>
      <t xml:space="preserve">- suureneb KOVde osakaal, kes kasutavad KÜSKi abi (MAKide vabaühenduste konsultandid) kogukondliku koostöö edendamisel </t>
    </r>
  </si>
  <si>
    <r>
      <rPr>
        <u/>
        <sz val="11"/>
        <rFont val="Times New Roman"/>
        <family val="1"/>
      </rPr>
      <t>Oodatavad tulemused:</t>
    </r>
    <r>
      <rPr>
        <sz val="11"/>
        <rFont val="Times New Roman"/>
        <family val="1"/>
      </rPr>
      <t xml:space="preserve">
- Eesti elanike kasvanud teadlikkus kodanikuühiskonnast                                                                 - KÜSKi toetuse ja nõustamise tulemusena suureneb inimeste kaasatus kogukondlikesse ettevõtmistesse ja kohaliku elu edendamise algatustesse                                                                  - kontaktpunktina tegutsemine tõstab KÜSKi teadmisi rahvusvahelistest fondidest, kompetentsi koordineerimisest ja nähtavust rahvusvaheliselt</t>
    </r>
  </si>
  <si>
    <t>1.3.CERV</t>
  </si>
  <si>
    <t>1.3 kogukondade arendamine (2021-2022)</t>
  </si>
  <si>
    <t>NULA inkubaatori läbiviimine Ida-Virumaal 2021–2022</t>
  </si>
  <si>
    <t>CERV</t>
  </si>
  <si>
    <t>CERV Euroopa Komisjoni toetus</t>
  </si>
  <si>
    <t>CERV Eesti riigieelavest omafinantseering 50%</t>
  </si>
  <si>
    <t>KÜSKi eelarve 2022</t>
  </si>
  <si>
    <t>Muud rahastusallikad</t>
  </si>
  <si>
    <t>Sotsiaalse innovatsiooni koostööprojekt</t>
  </si>
  <si>
    <t>sh rahvusvahelise suuna konkursid/ vabaühenduste rahvusvahelise koostöö soodustamine</t>
  </si>
  <si>
    <r>
      <t xml:space="preserve">Välisministeerium </t>
    </r>
    <r>
      <rPr>
        <sz val="11"/>
        <color theme="1"/>
        <rFont val="Times New Roman"/>
        <family val="1"/>
      </rPr>
      <t>väliseesti kogukondade väljaannete voor</t>
    </r>
  </si>
  <si>
    <r>
      <t xml:space="preserve">Välisministeerium </t>
    </r>
    <r>
      <rPr>
        <sz val="11"/>
        <color theme="1"/>
        <rFont val="Times New Roman"/>
        <family val="1"/>
      </rPr>
      <t>Halduskulu väliseesti kogukondade väljaannete voor</t>
    </r>
  </si>
  <si>
    <t xml:space="preserve">MAK konsultantide koolitus         </t>
  </si>
  <si>
    <t>CERV kontaktpunkt (rahastusallikas Siseministeeriumi täiendav kaasfinantseering ja Euroopa Komisjoni toetus)</t>
  </si>
  <si>
    <t>2021 SIM</t>
  </si>
  <si>
    <t xml:space="preserve"> Rahvuskaaslastest noortele suunatud stipendiumprogramm</t>
  </si>
  <si>
    <t>Muud rahastusallikad 2022</t>
  </si>
  <si>
    <t>2021  kasutamata eelarvest (sh plaanitud 2021-2022)</t>
  </si>
  <si>
    <t>Kokku kasutamata eelarve ja jäägid  2021</t>
  </si>
  <si>
    <r>
      <rPr>
        <u/>
        <sz val="11"/>
        <rFont val="Times New Roman"/>
        <family val="1"/>
      </rPr>
      <t>Oodatavad tulemused:</t>
    </r>
    <r>
      <rPr>
        <sz val="11"/>
        <rFont val="Times New Roman"/>
        <family val="1"/>
      </rPr>
      <t xml:space="preserve">
- vabaühenduste ja sotsiaalsete ettevõtete võimekuse kasv                     - Eestis tegutsevate vabaühenduste laialdasem rahvusvaheline koostöö     </t>
    </r>
  </si>
  <si>
    <r>
      <rPr>
        <u/>
        <sz val="11"/>
        <rFont val="Times New Roman"/>
        <family val="1"/>
      </rPr>
      <t>Indikaatorid:</t>
    </r>
    <r>
      <rPr>
        <sz val="11"/>
        <rFont val="Times New Roman"/>
        <family val="1"/>
      </rPr>
      <t xml:space="preserve">
- toetuste jagunemine erinevate valdkondade, piirkondlike ja üle-eestiliste, eesti - ja muukeelsete ühingute vahel; kodanikuühiskonna horisontaalsete teemade osas                                                                   - kasvab rahvusvahelistes võrgustikes aktiivselt osalevate vabaühenduste arv
- kasvab edukate rahvusvaheliste koostööprojektide arv
- rahvusvahelisest koostööst tekib Eesti vabakonda lisaressurssi, mis aitab kasvatada Eesti vabakonna mõju</t>
    </r>
  </si>
  <si>
    <r>
      <rPr>
        <u/>
        <sz val="11"/>
        <rFont val="Times New Roman"/>
        <family val="1"/>
      </rPr>
      <t>Oodatavad tulemused:</t>
    </r>
    <r>
      <rPr>
        <sz val="11"/>
        <rFont val="Times New Roman"/>
        <family val="1"/>
      </rPr>
      <t xml:space="preserve">
- Kogukondade ja KOV-ide tõusnud teadlikkus kohaliku tasandi ja kogukondade koostöövõimalustest 
- KOV tasandil on kogukonnad kaasatud kohaliku elukeskkonna kujundamisse</t>
    </r>
  </si>
  <si>
    <r>
      <rPr>
        <u/>
        <sz val="11"/>
        <rFont val="Times New Roman"/>
        <family val="1"/>
      </rPr>
      <t>Indikaatorid:</t>
    </r>
    <r>
      <rPr>
        <sz val="11"/>
        <rFont val="Times New Roman"/>
        <family val="1"/>
      </rPr>
      <t xml:space="preserve">
- klientide rahulolu nõustamisteenusega
- vabaühenduste laiem koostöö teiste asutuste ja organisatsioonidega                                            - 	tugitegevused on aidanud parandada organisatsioonide võimekust (paranenud on eestvedajate isiklikud pädevused)</t>
    </r>
  </si>
  <si>
    <r>
      <rPr>
        <u/>
        <sz val="11"/>
        <rFont val="Times New Roman"/>
        <family val="1"/>
      </rPr>
      <t>Indikaatorid:</t>
    </r>
    <r>
      <rPr>
        <sz val="11"/>
        <rFont val="Times New Roman"/>
        <family val="1"/>
      </rPr>
      <t xml:space="preserve">
- KÜSKi lai ja kasvav kommunikatsioonitegevus                                                                          -	 KÜSKi tegevussuundade läbiviimisel kasutatakse ja arendatakse koostööd vabaühenduste ja teiste asutustega                                                                                                                                         </t>
    </r>
  </si>
  <si>
    <t>Tulemus ja tulemuse hindamine</t>
  </si>
  <si>
    <t>EL Kodanike, võrdõiguslikkuse, õiguste ja väärtuste programmi (CERV) kontaktpunkti tegevus</t>
  </si>
  <si>
    <t>* KÜSK on Kodanikuühiskonna programmist 2021-2024 ja KÜSKi strateegiast lähtudes ning käesoleva tegevuskava alusel korraldanud kavandatud taotlusvoorud  ja konkursid ning eraldanud stipendiumid ning taganud eraldatud vahendite kasutamise järelevalve, kontrollimise ja aruandluse
* Analüüsitud ja täiendatud on toetuste eraldamise ja menetlemise korrad ja tingimused 
* Toetuse aruandlus on koostatud ja esitatud
* KÜSKi esindajad on osalenud siseministeeriumi ja teiste ministeeriumite kodanikuühiskonna alastes töörühmades</t>
  </si>
  <si>
    <t>* Toimub koostöö maakondlike arenduskeskuste vabaühenduste konsultantide töö koordineerimine, korraldatud töökoosolekud teenuse ühtse kvaliteedi tagamiseks
* Toimuvad koolitused kvalifikatsiooni parandamiseks ning toimib konsultantide töö tulemuspõhise hindamise mudel
* Toimub koostöö MAK võrgustikuga kodanikuühiskonna valdkonnas
* MTÜ veebipõhise konsulteerimise veebileht mtyabi.ee on klientide poolt kasutatav tööriist</t>
  </si>
  <si>
    <t>* Viiakse ellu NULA konkurss, mis koosneb inkubaatorist 10le ja stardirahastusest kuni kolmele algatusele. Ligikaudne kalkulatsioon:
Starditoetus projektidele - 75 000,00 
Heateo SA leping NULA inkubaatori läbi viimiseks ja konkursi kommunikatsioonitegevusteks  - 30 000,00 
* Toetuse saajatega on sõlmitud lepingud, toimub toetuse kasutamise järelevalve
* Toimub antud toetuste kasutamise aruandlus, jälgimine ja kontrollimine. Hinnatakse toetatud projektide elluviimist ja jätkusuutlikkust</t>
  </si>
  <si>
    <t>Vastavalt KÜSKi nõukogu 04.02.2022 koosoleku nr V-24 punktile 3 toetatakse:                          MTÜ Eesti Külaliikumine Kodukant sündmus „Maapäev 2022 - maapiirkondade vabaühenduste suurfoorum“ 20 000 €.
MTÜ Lifeskills sündmus „VNEformat ehk Kogemusõppepäevad venekeelsete vabaühendustele“ 18 000 €
MTÜ Arvamusfestival sündmus „Arvamusfestival 10“ 20 000 €                                                SA Eestimaa Looduse Fond sündmus „Teeme Ära talgupäev 2022“ 38 000 €        
Sotsiaalsete Ettevõtete Võrgustik MTÜ sündmus „Sotsiaalse ettevõtluse suursündmus“ 4 000 €</t>
  </si>
  <si>
    <t>Jätkub aasta parimale MTÜle stipendiumi andmine summas 5000 eurot. 
Aasta parima vabaühenduse konkursi korraldab Vabaühenduste Liidu nõukogu, KÜSKi esindaja osaleb hindamisel.</t>
  </si>
  <si>
    <t>KÜSKi korraldatavad arendus- ja tugitegevused.             
Sealhulgas: KÜSKi kogemuspäev, KÜSKi suminar, taotlusvoorude tugitegevused (ava- ja lõpuseminarid, infopäevad, koolitused, juhtide jututoad), KÜSKi aasta kokkuvõte, KÜSKi juhatuse tellitavad tugitegevused, KÜSKi strateegia 2021-2024 analüüs.
Kogusumma piires on KÜSKi juhatusel õigus vahendite kasutamist muuta. 
Tulemusi hinnatakse: KÜSK on tellinud või korraldanud asjakohased tugi- ja arendustegevused.</t>
  </si>
  <si>
    <t>* Reisitoetuste konkursi kaudu on eraldatud reisitoetusi vastavalt konkursi tingimustele ja korrale.  * Euroopa Komisjoni või teistelt välisrahastajatelt saadud toetuse korral on toetatud vabaühendusi omafinantseeringu osalise toetamise konkursi kaudu vastavalt konkursi tingimustele ja korrale.
* Rahvusvahelises katusorganisatsioonis või võrgustikus osalevatele Eesti vabaühingutele nende Eestis toimuvate sündmuste korraldamise osaliseks toetamiseks.                                                 * Konkursside tulemusi hinnatakse esitatud projekti aruannete alusel.</t>
  </si>
  <si>
    <t xml:space="preserve">sh KÜSKi poolt korraldatavad algatused:   </t>
  </si>
  <si>
    <t>Välismaal elavate rahvuskaaslastest noorte lõimumine Eesti ühiskondlikku ellu. Hinnatakse praktika tulemusi; toimunud praktikate arv, tagasiside stipendiaatidelt.</t>
  </si>
  <si>
    <t xml:space="preserve">sh Eesti väliskogukondade väljaannetele suunatud toetusprogramm </t>
  </si>
  <si>
    <t>Rahvuskaaslastest noortele suunatud stipendiumprogrammi halduskulu</t>
  </si>
  <si>
    <t>Eesti väliskogukondade väljaannetele suunatud toetusprogrammi halduskulu</t>
  </si>
  <si>
    <t xml:space="preserve">MAK vabaühendsute konsultantide koordineerimine </t>
  </si>
  <si>
    <t xml:space="preserve">2017 - 2019 MAKidelt tellitavad vabaühingute arenguprogrammid (sh vajadusel konsultandi töötasu). Hinnatakse arenguprogrammi läbinud vabaühenduste liikmete arvu ja nende rahulolu küsitluse alusel ning arenguprogrammide koolituste analüüsimise kaudu.  </t>
  </si>
  <si>
    <t>KÜSK on ellu toetusprogrammi, korraldanud infopäevi, seminare ning teostanud taotluste hindamise.</t>
  </si>
  <si>
    <t>KÜSK on ellu viinud stipendiumiprogrammi, korraldanud infopäevi, seminare ning teostanud taotluste hindamise. Peale programmi lõppu koostanud analüüsi aruannete  ja praktika tagasiside alusel.</t>
  </si>
  <si>
    <t>Rahvusvahelise projekti tegevused 2022: arendada sotsiaalse innovatsiooni ökosüsteemi Eestis ja rahvusvahelises konsortsiumis, Eesti sotsiaalse innovatsiooni meetodite tutvustamine partnerriikidele ja potentsiaalselt teistele ELi liikmesriikidele; partnerriikide võrgustikus oma kogemuste ja parimate praktikate jagamine (nt sotsiaalse innovatsiooni töötoad ja häkatonid) ning partnerriikide sotsiaalse innovatsiooni valdkonna parimate praktikatega tutvumine ja nende kogemusest õppimine. Tulemuste hindamine peale projekti lõpp 2023 aasta I poolaastal.</t>
  </si>
  <si>
    <t xml:space="preserve">* Maakonna vabaühenduste ja kodanikualgatuste tunnustamine. Hinnatakse ürituse sisukuse ja avalikkuse tähelepanu pälvimise kaudu esitatud aruannete alusel.  </t>
  </si>
  <si>
    <t xml:space="preserve">* MAKides vabaühendustele konsultatsiooniteenuste pakkumine 
Hinnatakse konsultantide infosüsteemi (KISi) sisestatud klientide arvu ja rahuloluküsitluste kaudu ning mtyabi.ee veebinõu osutamise kvaliteedi kaudu.
* KÜSK korraldab MAK MTÜ konsultantide koolitusi ja koordineerivaid töökoosolekuid. Hinnatakse MAK MTÜ konsultantide tagasiside kaudu. </t>
  </si>
  <si>
    <t>Eesti väliskogukondade väljaannete toimetuste jätkusuutlikkus rahvuskaaslaste kogukondades uudiste ja informatsiooni vahendamisel, Eestiga ühtekuuluvustunde tugevdamisel ning eesti keele või kultuuri hoidmisel ja arendamisel.</t>
  </si>
  <si>
    <t xml:space="preserve">Kogukonna eestvedja stipendiumi konkursi korraldamine, infopäevade ja seminaride korraldamine, taotluste hindamine ja konkursi analüüsi koostamine. </t>
  </si>
  <si>
    <t>Väliseesti ajalehtede taotlusvoor (Välisministeerium)</t>
  </si>
  <si>
    <t>Euroopa Komisjoni Kodanike, võrdõiguslikkuse, õiguste ja väärtuste programmi kontaktpunkt töötab tegevuskava alusel, mis on esitatud taotluses Euroopa Komisjonile ja mida rahastatakse Euroopa Komisjoni poolt.</t>
  </si>
  <si>
    <t>KÜSK 2022. aasta eelarve, finantsplaan ja tegevuskava</t>
  </si>
  <si>
    <r>
      <t>* E</t>
    </r>
    <r>
      <rPr>
        <sz val="11"/>
        <rFont val="Times New Roman"/>
        <family val="1"/>
      </rPr>
      <t>tte valmistatud ja avatud on taotluste vastuvõtmiseks 2 taotlusvooru ning lõpe</t>
    </r>
    <r>
      <rPr>
        <sz val="11"/>
        <color indexed="8"/>
        <rFont val="Times New Roman"/>
        <family val="1"/>
      </rPr>
      <t xml:space="preserve">tatud 2019. ja 2020. aastal avatud taotlusvoorude projektide elluviimine                                                           * Teostatud on riigieelarvelisest toetusest rahastatud projektide elluviimise järelevalve ning aruandlus siseministeeriumile 
* </t>
    </r>
    <r>
      <rPr>
        <sz val="11"/>
        <rFont val="Times New Roman"/>
        <family val="1"/>
      </rPr>
      <t>Taotlusvoorude tingimuste alusel otsustatud toetused on eraldatud ja toetuslepingud sõlmitud</t>
    </r>
    <r>
      <rPr>
        <sz val="11"/>
        <color indexed="8"/>
        <rFont val="Times New Roman"/>
        <family val="1"/>
      </rPr>
      <t xml:space="preserve">
* Toimib eraldatud toetuste kasutamise aruandlus, jälgimine ja kontrollimine, projektide tulemusi hinnatakse vastavalt kehtestatud aruandevormidele ning sakendatud on järelaruannete esitamise süsteem
* Taotlusi hinnatakse lähtudes taotlusvoorude tingimustes sätestatust                                                     * Jätkatakse KÜSKi</t>
    </r>
    <r>
      <rPr>
        <sz val="11"/>
        <rFont val="Times New Roman"/>
        <family val="1"/>
      </rPr>
      <t xml:space="preserve"> taotlusvoorude mõju hindamist</t>
    </r>
  </si>
  <si>
    <t>2021. a kasutamata riigieelarvelise toetuse kasutamine 2022. a</t>
  </si>
  <si>
    <t>Stipendiumid: parim MTÜ 5 000 ja noorte ideekonkurss "Mina suudan" 5 000;  "Aasta parim vabaühendus" 5000 €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</si>
</sst>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_-;\-* #,##0.00\ _€_-;_-* &quot;-&quot;??\ _€_-;_-@_-"/>
    <numFmt numFmtId="165" formatCode="#,##0.00;[Red]#,##0.00"/>
    <numFmt numFmtId="166" formatCode="0;[Red]0"/>
    <numFmt numFmtId="167" formatCode="#,##0.00_ ;[Red]\-#,##0.00\ "/>
    <numFmt numFmtId="168" formatCode="0.00;[Red]0.00"/>
  </numFmts>
  <fonts count="28" x14ac:knownFonts="1">
    <font>
      <sz val="11"/>
      <color theme="1"/>
      <name val="Calibri"/>
      <family val="2"/>
      <charset val="186"/>
      <scheme val="minor"/>
    </font>
    <font>
      <sz val="11"/>
      <name val="Times New Roman"/>
      <family val="1"/>
      <charset val="186"/>
    </font>
    <font>
      <b/>
      <sz val="11"/>
      <name val="Times New Roman"/>
      <family val="1"/>
      <charset val="186"/>
    </font>
    <font>
      <sz val="11"/>
      <color theme="1"/>
      <name val="Calibri"/>
      <family val="2"/>
      <charset val="186"/>
      <scheme val="minor"/>
    </font>
    <font>
      <b/>
      <sz val="11"/>
      <color theme="1"/>
      <name val="Times New Roman"/>
      <family val="1"/>
      <charset val="186"/>
    </font>
    <font>
      <sz val="11"/>
      <color theme="1"/>
      <name val="Times New Roman"/>
      <family val="1"/>
      <charset val="186"/>
    </font>
    <font>
      <sz val="11"/>
      <color rgb="FF0070C0"/>
      <name val="Times New Roman"/>
      <family val="1"/>
      <charset val="186"/>
    </font>
    <font>
      <b/>
      <sz val="14"/>
      <color theme="1"/>
      <name val="Times New Roman"/>
      <family val="1"/>
      <charset val="186"/>
    </font>
    <font>
      <sz val="10"/>
      <name val="Times New Roman"/>
      <family val="1"/>
      <charset val="186"/>
    </font>
    <font>
      <sz val="9"/>
      <color indexed="81"/>
      <name val="Tahoma"/>
      <family val="2"/>
      <charset val="186"/>
    </font>
    <font>
      <b/>
      <sz val="9"/>
      <color indexed="81"/>
      <name val="Tahoma"/>
      <family val="2"/>
      <charset val="186"/>
    </font>
    <font>
      <i/>
      <sz val="11"/>
      <color theme="1"/>
      <name val="Times New Roman"/>
      <family val="1"/>
      <charset val="186"/>
    </font>
    <font>
      <sz val="9"/>
      <color indexed="81"/>
      <name val="Segoe UI"/>
      <family val="2"/>
    </font>
    <font>
      <b/>
      <sz val="9"/>
      <color indexed="81"/>
      <name val="Segoe UI"/>
      <family val="2"/>
    </font>
    <font>
      <b/>
      <sz val="11"/>
      <color rgb="FF0070C0"/>
      <name val="Times New Roman"/>
      <family val="1"/>
      <charset val="186"/>
    </font>
    <font>
      <b/>
      <sz val="11"/>
      <color rgb="FF0070C0"/>
      <name val="Times New Roman"/>
      <family val="1"/>
    </font>
    <font>
      <sz val="11"/>
      <color rgb="FFFF0000"/>
      <name val="Times New Roman"/>
      <family val="1"/>
      <charset val="186"/>
    </font>
    <font>
      <sz val="11"/>
      <color theme="1"/>
      <name val="Times New Roman"/>
      <family val="1"/>
    </font>
    <font>
      <b/>
      <sz val="11"/>
      <name val="Times New Roman"/>
      <family val="1"/>
    </font>
    <font>
      <sz val="11"/>
      <name val="Times New Roman"/>
      <family val="1"/>
    </font>
    <font>
      <i/>
      <sz val="11"/>
      <color theme="1"/>
      <name val="Times New Roman"/>
      <family val="1"/>
    </font>
    <font>
      <u/>
      <sz val="11"/>
      <name val="Times New Roman"/>
      <family val="1"/>
    </font>
    <font>
      <i/>
      <sz val="11"/>
      <name val="Times New Roman"/>
      <family val="1"/>
    </font>
    <font>
      <b/>
      <sz val="14"/>
      <name val="Times New Roman"/>
      <family val="1"/>
    </font>
    <font>
      <sz val="11"/>
      <color indexed="8"/>
      <name val="Times New Roman"/>
      <family val="1"/>
    </font>
    <font>
      <sz val="9"/>
      <color indexed="81"/>
      <name val="Segoe UI"/>
      <charset val="1"/>
    </font>
    <font>
      <b/>
      <sz val="9"/>
      <color indexed="81"/>
      <name val="Segoe UI"/>
      <charset val="1"/>
    </font>
    <font>
      <sz val="8"/>
      <name val="Calibri"/>
      <family val="2"/>
      <charset val="186"/>
      <scheme val="minor"/>
    </font>
  </fonts>
  <fills count="8">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F0000"/>
        <bgColor indexed="64"/>
      </patternFill>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s>
  <borders count="57">
    <border>
      <left/>
      <right/>
      <top/>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medium">
        <color indexed="64"/>
      </left>
      <right style="medium">
        <color indexed="64"/>
      </right>
      <top style="medium">
        <color indexed="64"/>
      </top>
      <bottom style="medium">
        <color indexed="64"/>
      </bottom>
      <diagonal/>
    </border>
    <border>
      <left style="hair">
        <color auto="1"/>
      </left>
      <right style="hair">
        <color auto="1"/>
      </right>
      <top style="medium">
        <color indexed="64"/>
      </top>
      <bottom style="medium">
        <color indexed="64"/>
      </bottom>
      <diagonal/>
    </border>
    <border>
      <left style="hair">
        <color auto="1"/>
      </left>
      <right style="medium">
        <color indexed="64"/>
      </right>
      <top style="medium">
        <color indexed="64"/>
      </top>
      <bottom style="medium">
        <color indexed="64"/>
      </bottom>
      <diagonal/>
    </border>
    <border>
      <left style="hair">
        <color auto="1"/>
      </left>
      <right style="hair">
        <color auto="1"/>
      </right>
      <top style="hair">
        <color auto="1"/>
      </top>
      <bottom/>
      <diagonal/>
    </border>
    <border>
      <left style="hair">
        <color auto="1"/>
      </left>
      <right style="hair">
        <color auto="1"/>
      </right>
      <top style="medium">
        <color indexed="64"/>
      </top>
      <bottom style="hair">
        <color auto="1"/>
      </bottom>
      <diagonal/>
    </border>
    <border>
      <left style="hair">
        <color auto="1"/>
      </left>
      <right style="hair">
        <color auto="1"/>
      </right>
      <top/>
      <bottom style="medium">
        <color indexed="64"/>
      </bottom>
      <diagonal/>
    </border>
    <border>
      <left/>
      <right style="hair">
        <color auto="1"/>
      </right>
      <top style="medium">
        <color indexed="64"/>
      </top>
      <bottom style="medium">
        <color indexed="64"/>
      </bottom>
      <diagonal/>
    </border>
    <border>
      <left/>
      <right style="hair">
        <color auto="1"/>
      </right>
      <top/>
      <bottom style="hair">
        <color auto="1"/>
      </bottom>
      <diagonal/>
    </border>
    <border>
      <left/>
      <right style="hair">
        <color auto="1"/>
      </right>
      <top style="hair">
        <color auto="1"/>
      </top>
      <bottom style="hair">
        <color auto="1"/>
      </bottom>
      <diagonal/>
    </border>
    <border>
      <left/>
      <right style="hair">
        <color auto="1"/>
      </right>
      <top style="hair">
        <color auto="1"/>
      </top>
      <bottom/>
      <diagonal/>
    </border>
    <border>
      <left style="medium">
        <color indexed="64"/>
      </left>
      <right style="medium">
        <color indexed="64"/>
      </right>
      <top/>
      <bottom style="hair">
        <color auto="1"/>
      </bottom>
      <diagonal/>
    </border>
    <border>
      <left style="medium">
        <color indexed="64"/>
      </left>
      <right style="medium">
        <color indexed="64"/>
      </right>
      <top style="hair">
        <color auto="1"/>
      </top>
      <bottom style="hair">
        <color auto="1"/>
      </bottom>
      <diagonal/>
    </border>
    <border>
      <left style="medium">
        <color indexed="64"/>
      </left>
      <right style="medium">
        <color indexed="64"/>
      </right>
      <top style="hair">
        <color auto="1"/>
      </top>
      <bottom/>
      <diagonal/>
    </border>
    <border>
      <left/>
      <right style="hair">
        <color auto="1"/>
      </right>
      <top/>
      <bottom style="medium">
        <color indexed="64"/>
      </bottom>
      <diagonal/>
    </border>
    <border>
      <left style="medium">
        <color indexed="64"/>
      </left>
      <right style="medium">
        <color indexed="64"/>
      </right>
      <top style="hair">
        <color auto="1"/>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hair">
        <color auto="1"/>
      </right>
      <top style="medium">
        <color indexed="64"/>
      </top>
      <bottom style="hair">
        <color auto="1"/>
      </bottom>
      <diagonal/>
    </border>
    <border>
      <left style="medium">
        <color indexed="64"/>
      </left>
      <right style="medium">
        <color indexed="64"/>
      </right>
      <top style="medium">
        <color indexed="64"/>
      </top>
      <bottom style="hair">
        <color auto="1"/>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style="hair">
        <color auto="1"/>
      </bottom>
      <diagonal/>
    </border>
    <border>
      <left/>
      <right style="medium">
        <color indexed="64"/>
      </right>
      <top style="hair">
        <color auto="1"/>
      </top>
      <bottom style="hair">
        <color auto="1"/>
      </bottom>
      <diagonal/>
    </border>
    <border>
      <left/>
      <right style="medium">
        <color indexed="64"/>
      </right>
      <top style="hair">
        <color auto="1"/>
      </top>
      <bottom/>
      <diagonal/>
    </border>
    <border>
      <left/>
      <right/>
      <top/>
      <bottom style="hair">
        <color auto="1"/>
      </bottom>
      <diagonal/>
    </border>
    <border>
      <left/>
      <right/>
      <top style="hair">
        <color auto="1"/>
      </top>
      <bottom style="hair">
        <color auto="1"/>
      </bottom>
      <diagonal/>
    </border>
    <border>
      <left/>
      <right/>
      <top/>
      <bottom style="medium">
        <color indexed="64"/>
      </bottom>
      <diagonal/>
    </border>
    <border>
      <left/>
      <right/>
      <top style="medium">
        <color indexed="64"/>
      </top>
      <bottom style="hair">
        <color auto="1"/>
      </bottom>
      <diagonal/>
    </border>
    <border>
      <left/>
      <right style="hair">
        <color auto="1"/>
      </right>
      <top/>
      <bottom/>
      <diagonal/>
    </border>
    <border>
      <left style="hair">
        <color auto="1"/>
      </left>
      <right style="hair">
        <color auto="1"/>
      </right>
      <top/>
      <bottom/>
      <diagonal/>
    </border>
    <border>
      <left/>
      <right style="medium">
        <color indexed="64"/>
      </right>
      <top/>
      <bottom/>
      <diagonal/>
    </border>
    <border>
      <left style="hair">
        <color auto="1"/>
      </left>
      <right/>
      <top/>
      <bottom style="hair">
        <color auto="1"/>
      </bottom>
      <diagonal/>
    </border>
    <border>
      <left style="hair">
        <color auto="1"/>
      </left>
      <right/>
      <top style="hair">
        <color auto="1"/>
      </top>
      <bottom/>
      <diagonal/>
    </border>
    <border>
      <left style="hair">
        <color auto="1"/>
      </left>
      <right/>
      <top/>
      <bottom/>
      <diagonal/>
    </border>
    <border>
      <left style="medium">
        <color indexed="64"/>
      </left>
      <right/>
      <top/>
      <bottom style="hair">
        <color auto="1"/>
      </bottom>
      <diagonal/>
    </border>
    <border>
      <left style="medium">
        <color indexed="64"/>
      </left>
      <right/>
      <top style="hair">
        <color auto="1"/>
      </top>
      <bottom/>
      <diagonal/>
    </border>
    <border>
      <left style="medium">
        <color indexed="64"/>
      </left>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style="hair">
        <color auto="1"/>
      </right>
      <top style="medium">
        <color indexed="64"/>
      </top>
      <bottom/>
      <diagonal/>
    </border>
    <border>
      <left style="hair">
        <color auto="1"/>
      </left>
      <right style="hair">
        <color auto="1"/>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xf numFmtId="164" fontId="3" fillId="0" borderId="0" applyFont="0" applyFill="0" applyBorder="0" applyAlignment="0" applyProtection="0"/>
    <xf numFmtId="164" fontId="3" fillId="0" borderId="0" applyFont="0" applyFill="0" applyBorder="0" applyAlignment="0" applyProtection="0"/>
    <xf numFmtId="0" fontId="3" fillId="0" borderId="0"/>
  </cellStyleXfs>
  <cellXfs count="279">
    <xf numFmtId="0" fontId="0" fillId="0" borderId="0" xfId="0"/>
    <xf numFmtId="0" fontId="5" fillId="0" borderId="0" xfId="0" applyFont="1" applyAlignment="1">
      <alignment vertical="center"/>
    </xf>
    <xf numFmtId="0" fontId="4" fillId="0" borderId="0" xfId="0" applyFont="1" applyAlignment="1">
      <alignment vertical="center"/>
    </xf>
    <xf numFmtId="0" fontId="6" fillId="0" borderId="0" xfId="0" applyFont="1" applyAlignment="1">
      <alignment vertical="center"/>
    </xf>
    <xf numFmtId="0" fontId="5" fillId="0" borderId="0" xfId="0" applyFont="1" applyFill="1" applyAlignment="1">
      <alignment vertical="center"/>
    </xf>
    <xf numFmtId="0" fontId="4" fillId="2" borderId="4" xfId="0" applyFont="1" applyFill="1" applyBorder="1" applyAlignment="1">
      <alignment horizontal="left" vertical="center" wrapText="1"/>
    </xf>
    <xf numFmtId="0" fontId="4" fillId="2" borderId="4" xfId="0" applyFont="1" applyFill="1" applyBorder="1" applyAlignment="1">
      <alignment vertical="center" wrapText="1"/>
    </xf>
    <xf numFmtId="0" fontId="4" fillId="2" borderId="5" xfId="0" applyFont="1" applyFill="1" applyBorder="1" applyAlignment="1">
      <alignment horizontal="center" vertical="center" wrapText="1"/>
    </xf>
    <xf numFmtId="164" fontId="5" fillId="0" borderId="2" xfId="1" applyFont="1" applyBorder="1" applyAlignment="1">
      <alignment vertical="center"/>
    </xf>
    <xf numFmtId="164" fontId="5" fillId="0" borderId="1" xfId="1" applyFont="1" applyBorder="1" applyAlignment="1">
      <alignment vertical="center"/>
    </xf>
    <xf numFmtId="164" fontId="5" fillId="0" borderId="6" xfId="1" applyFont="1" applyBorder="1" applyAlignment="1">
      <alignment vertical="center"/>
    </xf>
    <xf numFmtId="164" fontId="5" fillId="0" borderId="7" xfId="1" applyFont="1" applyBorder="1" applyAlignment="1">
      <alignment vertical="center"/>
    </xf>
    <xf numFmtId="164" fontId="4" fillId="2" borderId="4" xfId="1" applyFont="1" applyFill="1" applyBorder="1" applyAlignment="1">
      <alignment vertical="center"/>
    </xf>
    <xf numFmtId="164" fontId="1" fillId="0" borderId="1" xfId="1" applyFont="1" applyBorder="1" applyAlignment="1">
      <alignment vertical="center"/>
    </xf>
    <xf numFmtId="164" fontId="5" fillId="0" borderId="6" xfId="1" applyFont="1" applyFill="1" applyBorder="1" applyAlignment="1">
      <alignment vertical="center"/>
    </xf>
    <xf numFmtId="0" fontId="4" fillId="2" borderId="9" xfId="0" applyFont="1" applyFill="1" applyBorder="1" applyAlignment="1">
      <alignment horizontal="left" vertical="center" wrapText="1"/>
    </xf>
    <xf numFmtId="164" fontId="4" fillId="0" borderId="11" xfId="1" applyFont="1" applyFill="1" applyBorder="1" applyAlignment="1">
      <alignment vertical="center"/>
    </xf>
    <xf numFmtId="164" fontId="4" fillId="0" borderId="12" xfId="1" applyFont="1" applyFill="1" applyBorder="1" applyAlignment="1">
      <alignment vertical="center"/>
    </xf>
    <xf numFmtId="0" fontId="4" fillId="2" borderId="3" xfId="0" applyFont="1" applyFill="1" applyBorder="1" applyAlignment="1">
      <alignment horizontal="left" vertical="center" wrapText="1"/>
    </xf>
    <xf numFmtId="0" fontId="4" fillId="2" borderId="9" xfId="0" applyFont="1" applyFill="1" applyBorder="1" applyAlignment="1">
      <alignment vertical="center" wrapText="1"/>
    </xf>
    <xf numFmtId="164" fontId="5" fillId="0" borderId="20" xfId="1" applyFont="1" applyBorder="1" applyAlignment="1">
      <alignment vertical="center"/>
    </xf>
    <xf numFmtId="164" fontId="5" fillId="0" borderId="11" xfId="1" applyFont="1" applyFill="1" applyBorder="1" applyAlignment="1">
      <alignment vertical="center"/>
    </xf>
    <xf numFmtId="164" fontId="5" fillId="0" borderId="11" xfId="1" applyFont="1" applyBorder="1" applyAlignment="1">
      <alignment vertical="center"/>
    </xf>
    <xf numFmtId="164" fontId="4" fillId="0" borderId="11" xfId="1" applyFont="1" applyBorder="1" applyAlignment="1">
      <alignment vertical="center"/>
    </xf>
    <xf numFmtId="164" fontId="5" fillId="0" borderId="12" xfId="1" applyFont="1" applyFill="1" applyBorder="1" applyAlignment="1">
      <alignment vertical="center"/>
    </xf>
    <xf numFmtId="164" fontId="5" fillId="0" borderId="10" xfId="1" applyFont="1" applyBorder="1" applyAlignment="1">
      <alignment vertical="center"/>
    </xf>
    <xf numFmtId="164" fontId="5" fillId="0" borderId="12" xfId="1" applyFont="1" applyBorder="1" applyAlignment="1">
      <alignment vertical="center"/>
    </xf>
    <xf numFmtId="164" fontId="4" fillId="2" borderId="9" xfId="1" applyFont="1" applyFill="1" applyBorder="1" applyAlignment="1">
      <alignment vertical="center"/>
    </xf>
    <xf numFmtId="0" fontId="4" fillId="2" borderId="3" xfId="0" applyFont="1" applyFill="1" applyBorder="1" applyAlignment="1">
      <alignment vertical="center"/>
    </xf>
    <xf numFmtId="164" fontId="5" fillId="0" borderId="0" xfId="1" applyFont="1" applyAlignment="1">
      <alignment vertical="center"/>
    </xf>
    <xf numFmtId="164" fontId="6" fillId="0" borderId="0" xfId="1" applyFont="1" applyAlignment="1">
      <alignment vertical="center"/>
    </xf>
    <xf numFmtId="0" fontId="4" fillId="2" borderId="3" xfId="0" applyFont="1" applyFill="1" applyBorder="1" applyAlignment="1">
      <alignment horizontal="center" vertical="center" wrapText="1"/>
    </xf>
    <xf numFmtId="164" fontId="5" fillId="0" borderId="21" xfId="1" applyFont="1" applyBorder="1" applyAlignment="1">
      <alignment vertical="center"/>
    </xf>
    <xf numFmtId="164" fontId="5" fillId="0" borderId="14" xfId="1" applyFont="1" applyFill="1" applyBorder="1" applyAlignment="1">
      <alignment vertical="center"/>
    </xf>
    <xf numFmtId="164" fontId="5" fillId="0" borderId="14" xfId="1" applyFont="1" applyBorder="1" applyAlignment="1">
      <alignment vertical="center"/>
    </xf>
    <xf numFmtId="164" fontId="5" fillId="0" borderId="15" xfId="1" applyFont="1" applyFill="1" applyBorder="1" applyAlignment="1">
      <alignment vertical="center"/>
    </xf>
    <xf numFmtId="164" fontId="4" fillId="2" borderId="3" xfId="1" applyFont="1" applyFill="1" applyBorder="1" applyAlignment="1">
      <alignment vertical="center"/>
    </xf>
    <xf numFmtId="164" fontId="5" fillId="0" borderId="13" xfId="1" applyFont="1" applyBorder="1" applyAlignment="1">
      <alignment vertical="center"/>
    </xf>
    <xf numFmtId="0" fontId="4" fillId="2" borderId="23" xfId="0" applyFont="1" applyFill="1" applyBorder="1" applyAlignment="1">
      <alignment horizontal="center" vertical="center" wrapText="1"/>
    </xf>
    <xf numFmtId="164" fontId="5" fillId="0" borderId="31" xfId="0" applyNumberFormat="1" applyFont="1" applyFill="1" applyBorder="1" applyAlignment="1">
      <alignment vertical="center"/>
    </xf>
    <xf numFmtId="164" fontId="5" fillId="0" borderId="32" xfId="1" applyFont="1" applyFill="1" applyBorder="1" applyAlignment="1">
      <alignment vertical="center"/>
    </xf>
    <xf numFmtId="164" fontId="5" fillId="0" borderId="22" xfId="0" applyNumberFormat="1" applyFont="1" applyFill="1" applyBorder="1" applyAlignment="1">
      <alignment vertical="center"/>
    </xf>
    <xf numFmtId="164" fontId="5" fillId="0" borderId="16" xfId="0" applyNumberFormat="1" applyFont="1" applyFill="1" applyBorder="1" applyAlignment="1">
      <alignment vertical="center"/>
    </xf>
    <xf numFmtId="164" fontId="5" fillId="0" borderId="8" xfId="1" applyFont="1" applyFill="1" applyBorder="1" applyAlignment="1">
      <alignment vertical="center"/>
    </xf>
    <xf numFmtId="164" fontId="5" fillId="0" borderId="18" xfId="0" applyNumberFormat="1" applyFont="1" applyFill="1" applyBorder="1" applyAlignment="1">
      <alignment vertical="center"/>
    </xf>
    <xf numFmtId="0" fontId="1" fillId="3" borderId="22" xfId="0" applyFont="1" applyFill="1" applyBorder="1" applyAlignment="1">
      <alignment vertical="center" wrapText="1"/>
    </xf>
    <xf numFmtId="0" fontId="1" fillId="3" borderId="18" xfId="0" applyFont="1" applyFill="1" applyBorder="1" applyAlignment="1">
      <alignment vertical="center" wrapText="1"/>
    </xf>
    <xf numFmtId="0" fontId="2" fillId="2" borderId="3" xfId="0" applyFont="1" applyFill="1" applyBorder="1" applyAlignment="1">
      <alignment vertical="center" wrapText="1"/>
    </xf>
    <xf numFmtId="0" fontId="1" fillId="3" borderId="21" xfId="0" applyFont="1" applyFill="1" applyBorder="1" applyAlignment="1">
      <alignment vertical="center" wrapText="1"/>
    </xf>
    <xf numFmtId="0" fontId="1" fillId="3" borderId="14" xfId="0" applyFont="1" applyFill="1" applyBorder="1" applyAlignment="1">
      <alignment vertical="center" wrapText="1"/>
    </xf>
    <xf numFmtId="0" fontId="1" fillId="3" borderId="15" xfId="0" applyFont="1" applyFill="1" applyBorder="1" applyAlignment="1">
      <alignment vertical="center" wrapText="1"/>
    </xf>
    <xf numFmtId="0" fontId="1" fillId="3" borderId="13" xfId="0" applyFont="1" applyFill="1" applyBorder="1" applyAlignment="1">
      <alignment vertical="center" wrapText="1"/>
    </xf>
    <xf numFmtId="164" fontId="6" fillId="0" borderId="0" xfId="1" applyFont="1" applyBorder="1" applyAlignment="1">
      <alignment vertical="center"/>
    </xf>
    <xf numFmtId="164" fontId="6" fillId="0" borderId="0" xfId="1" applyFont="1" applyFill="1" applyBorder="1" applyAlignment="1">
      <alignment vertical="center"/>
    </xf>
    <xf numFmtId="164" fontId="6" fillId="0" borderId="0" xfId="0" applyNumberFormat="1" applyFont="1" applyFill="1" applyAlignment="1">
      <alignment vertical="center"/>
    </xf>
    <xf numFmtId="164" fontId="6" fillId="0" borderId="0" xfId="0" applyNumberFormat="1" applyFont="1" applyAlignment="1">
      <alignment vertical="center"/>
    </xf>
    <xf numFmtId="164" fontId="6" fillId="0" borderId="0" xfId="1" applyFont="1" applyFill="1" applyAlignment="1">
      <alignment vertical="center"/>
    </xf>
    <xf numFmtId="0" fontId="6" fillId="0" borderId="0" xfId="0" applyFont="1" applyFill="1" applyAlignment="1">
      <alignment vertical="center"/>
    </xf>
    <xf numFmtId="164" fontId="14" fillId="0" borderId="0" xfId="1" applyFont="1" applyAlignment="1">
      <alignment vertical="center"/>
    </xf>
    <xf numFmtId="164" fontId="15" fillId="0" borderId="0" xfId="0" applyNumberFormat="1" applyFont="1" applyAlignment="1">
      <alignment vertical="center"/>
    </xf>
    <xf numFmtId="164" fontId="6" fillId="0" borderId="0" xfId="1" applyFont="1" applyFill="1" applyBorder="1" applyAlignment="1">
      <alignment vertical="center" wrapText="1"/>
    </xf>
    <xf numFmtId="164" fontId="16" fillId="0" borderId="0" xfId="0" applyNumberFormat="1" applyFont="1" applyAlignment="1">
      <alignment vertical="center"/>
    </xf>
    <xf numFmtId="0" fontId="5" fillId="4" borderId="0" xfId="0" applyFont="1" applyFill="1" applyAlignment="1">
      <alignment vertical="center"/>
    </xf>
    <xf numFmtId="0" fontId="5" fillId="3" borderId="13" xfId="0" applyFont="1" applyFill="1" applyBorder="1" applyAlignment="1">
      <alignment horizontal="left" vertical="center" wrapText="1"/>
    </xf>
    <xf numFmtId="164" fontId="5" fillId="0" borderId="2" xfId="1" applyFont="1" applyFill="1" applyBorder="1" applyAlignment="1">
      <alignment vertical="center"/>
    </xf>
    <xf numFmtId="0" fontId="5" fillId="3" borderId="15" xfId="0" applyFont="1" applyFill="1" applyBorder="1" applyAlignment="1">
      <alignment horizontal="left" vertical="center" wrapText="1"/>
    </xf>
    <xf numFmtId="164" fontId="5" fillId="0" borderId="15" xfId="1" applyFont="1" applyBorder="1" applyAlignment="1">
      <alignment vertical="center"/>
    </xf>
    <xf numFmtId="164" fontId="5" fillId="0" borderId="31" xfId="1" applyFont="1" applyBorder="1" applyAlignment="1">
      <alignment vertical="center"/>
    </xf>
    <xf numFmtId="164" fontId="5" fillId="0" borderId="32" xfId="1" applyFont="1" applyBorder="1" applyAlignment="1">
      <alignment vertical="center"/>
    </xf>
    <xf numFmtId="164" fontId="5" fillId="0" borderId="22" xfId="1" applyFont="1" applyBorder="1" applyAlignment="1">
      <alignment vertical="center"/>
    </xf>
    <xf numFmtId="164" fontId="11" fillId="0" borderId="11" xfId="1" applyFont="1" applyBorder="1" applyAlignment="1">
      <alignment vertical="center"/>
    </xf>
    <xf numFmtId="164" fontId="11" fillId="0" borderId="14" xfId="1" applyFont="1" applyBorder="1" applyAlignment="1">
      <alignment vertical="center"/>
    </xf>
    <xf numFmtId="164" fontId="5" fillId="0" borderId="1" xfId="1" applyFont="1" applyFill="1" applyBorder="1" applyAlignment="1">
      <alignment vertical="center"/>
    </xf>
    <xf numFmtId="0" fontId="19" fillId="0" borderId="41" xfId="0" applyFont="1" applyFill="1" applyBorder="1" applyAlignment="1">
      <alignment horizontal="left" vertical="center" wrapText="1"/>
    </xf>
    <xf numFmtId="0" fontId="19" fillId="0" borderId="41" xfId="0" applyFont="1" applyFill="1" applyBorder="1" applyAlignment="1">
      <alignment horizontal="left" vertical="center" wrapText="1" indent="1"/>
    </xf>
    <xf numFmtId="0" fontId="5" fillId="5" borderId="0" xfId="0" applyFont="1" applyFill="1" applyAlignment="1">
      <alignment vertical="center"/>
    </xf>
    <xf numFmtId="0" fontId="4" fillId="5" borderId="0" xfId="0" applyFont="1" applyFill="1" applyAlignment="1">
      <alignment vertical="center"/>
    </xf>
    <xf numFmtId="0" fontId="6" fillId="5" borderId="0" xfId="0" applyFont="1" applyFill="1" applyAlignment="1">
      <alignment vertical="center"/>
    </xf>
    <xf numFmtId="0" fontId="1" fillId="5" borderId="0" xfId="0" applyFont="1" applyFill="1" applyAlignment="1">
      <alignment vertical="center"/>
    </xf>
    <xf numFmtId="164" fontId="5" fillId="5" borderId="0" xfId="0" applyNumberFormat="1" applyFont="1" applyFill="1" applyAlignment="1">
      <alignment vertical="center"/>
    </xf>
    <xf numFmtId="0" fontId="7" fillId="5" borderId="0" xfId="0" applyFont="1" applyFill="1" applyAlignment="1">
      <alignment vertical="center"/>
    </xf>
    <xf numFmtId="164" fontId="5" fillId="5" borderId="0" xfId="1" applyFont="1" applyFill="1" applyAlignment="1">
      <alignment vertical="center"/>
    </xf>
    <xf numFmtId="0" fontId="8" fillId="5" borderId="0" xfId="0" applyFont="1" applyFill="1" applyBorder="1" applyAlignment="1">
      <alignment vertical="center"/>
    </xf>
    <xf numFmtId="0" fontId="5" fillId="5" borderId="0" xfId="0" applyFont="1" applyFill="1" applyBorder="1" applyAlignment="1">
      <alignment vertical="center"/>
    </xf>
    <xf numFmtId="164" fontId="6" fillId="5" borderId="0" xfId="1" applyFont="1" applyFill="1" applyBorder="1" applyAlignment="1">
      <alignment vertical="center"/>
    </xf>
    <xf numFmtId="165" fontId="18" fillId="5" borderId="0" xfId="0" applyNumberFormat="1" applyFont="1" applyFill="1" applyAlignment="1">
      <alignment horizontal="center" vertical="center"/>
    </xf>
    <xf numFmtId="0" fontId="19" fillId="3" borderId="41" xfId="0" applyFont="1" applyFill="1" applyBorder="1" applyAlignment="1">
      <alignment wrapText="1"/>
    </xf>
    <xf numFmtId="4" fontId="19" fillId="0" borderId="41" xfId="0" applyNumberFormat="1" applyFont="1" applyFill="1" applyBorder="1" applyAlignment="1">
      <alignment horizontal="center" vertical="center" wrapText="1"/>
    </xf>
    <xf numFmtId="4" fontId="18" fillId="5" borderId="0" xfId="0" applyNumberFormat="1" applyFont="1" applyFill="1" applyAlignment="1">
      <alignment horizontal="center"/>
    </xf>
    <xf numFmtId="165" fontId="5" fillId="6" borderId="0" xfId="0" applyNumberFormat="1" applyFont="1" applyFill="1" applyAlignment="1">
      <alignment horizontal="center" vertical="center"/>
    </xf>
    <xf numFmtId="167" fontId="5" fillId="5" borderId="0" xfId="0" applyNumberFormat="1" applyFont="1" applyFill="1" applyAlignment="1">
      <alignment vertical="center"/>
    </xf>
    <xf numFmtId="0" fontId="6" fillId="3" borderId="22" xfId="0" applyFont="1" applyFill="1" applyBorder="1" applyAlignment="1">
      <alignment vertical="center" wrapText="1"/>
    </xf>
    <xf numFmtId="164" fontId="5" fillId="0" borderId="18" xfId="1" applyFont="1" applyBorder="1" applyAlignment="1">
      <alignment horizontal="center" vertical="center"/>
    </xf>
    <xf numFmtId="0" fontId="19" fillId="0" borderId="41" xfId="0" applyFont="1" applyFill="1" applyBorder="1" applyAlignment="1">
      <alignment horizontal="center" vertical="center" wrapText="1"/>
    </xf>
    <xf numFmtId="164" fontId="19" fillId="0" borderId="41" xfId="0" applyNumberFormat="1" applyFont="1" applyFill="1" applyBorder="1" applyAlignment="1">
      <alignment horizontal="center" vertical="center" wrapText="1"/>
    </xf>
    <xf numFmtId="168" fontId="19" fillId="0" borderId="41" xfId="0" applyNumberFormat="1" applyFont="1" applyFill="1" applyBorder="1" applyAlignment="1">
      <alignment horizontal="right" vertical="center" wrapText="1"/>
    </xf>
    <xf numFmtId="164" fontId="19" fillId="0" borderId="41" xfId="0" applyNumberFormat="1" applyFont="1" applyFill="1" applyBorder="1" applyAlignment="1">
      <alignment horizontal="right" vertical="center" wrapText="1"/>
    </xf>
    <xf numFmtId="165" fontId="4" fillId="0" borderId="42" xfId="1" applyNumberFormat="1" applyFont="1" applyFill="1" applyBorder="1" applyAlignment="1">
      <alignment horizontal="center" vertical="center" wrapText="1"/>
    </xf>
    <xf numFmtId="165" fontId="4" fillId="0" borderId="3" xfId="1" applyNumberFormat="1" applyFont="1" applyFill="1" applyBorder="1" applyAlignment="1">
      <alignment horizontal="center" vertical="center" wrapText="1"/>
    </xf>
    <xf numFmtId="165" fontId="5" fillId="0" borderId="0" xfId="0" applyNumberFormat="1" applyFont="1" applyFill="1" applyAlignment="1">
      <alignment horizontal="center" vertical="center"/>
    </xf>
    <xf numFmtId="165" fontId="4" fillId="0" borderId="3" xfId="0" applyNumberFormat="1" applyFont="1" applyFill="1" applyBorder="1" applyAlignment="1">
      <alignment horizontal="center" vertical="center" wrapText="1"/>
    </xf>
    <xf numFmtId="165" fontId="5" fillId="0" borderId="21" xfId="1" applyNumberFormat="1" applyFont="1" applyFill="1" applyBorder="1" applyAlignment="1">
      <alignment horizontal="center" vertical="center"/>
    </xf>
    <xf numFmtId="165" fontId="5" fillId="0" borderId="15" xfId="1" applyNumberFormat="1" applyFont="1" applyFill="1" applyBorder="1" applyAlignment="1">
      <alignment horizontal="center" vertical="center"/>
    </xf>
    <xf numFmtId="165" fontId="5" fillId="0" borderId="22" xfId="1" applyNumberFormat="1" applyFont="1" applyFill="1" applyBorder="1" applyAlignment="1">
      <alignment horizontal="center" vertical="center"/>
    </xf>
    <xf numFmtId="165" fontId="5" fillId="0" borderId="22" xfId="0" applyNumberFormat="1" applyFont="1" applyFill="1" applyBorder="1" applyAlignment="1">
      <alignment horizontal="center" vertical="center"/>
    </xf>
    <xf numFmtId="165" fontId="5" fillId="0" borderId="19" xfId="0" applyNumberFormat="1" applyFont="1" applyFill="1" applyBorder="1" applyAlignment="1">
      <alignment horizontal="center" vertical="center"/>
    </xf>
    <xf numFmtId="165" fontId="5" fillId="0" borderId="18" xfId="0" applyNumberFormat="1" applyFont="1" applyFill="1" applyBorder="1" applyAlignment="1">
      <alignment horizontal="center" vertical="center"/>
    </xf>
    <xf numFmtId="165" fontId="16" fillId="0" borderId="21" xfId="1" applyNumberFormat="1" applyFont="1" applyFill="1" applyBorder="1" applyAlignment="1">
      <alignment horizontal="center" vertical="center"/>
    </xf>
    <xf numFmtId="165" fontId="5" fillId="0" borderId="13" xfId="1" applyNumberFormat="1" applyFont="1" applyFill="1" applyBorder="1" applyAlignment="1">
      <alignment horizontal="center" vertical="center"/>
    </xf>
    <xf numFmtId="165" fontId="16" fillId="0" borderId="13" xfId="1" applyNumberFormat="1" applyFont="1" applyFill="1" applyBorder="1" applyAlignment="1">
      <alignment horizontal="center" vertical="center"/>
    </xf>
    <xf numFmtId="165" fontId="5" fillId="0" borderId="14" xfId="1" applyNumberFormat="1" applyFont="1" applyFill="1" applyBorder="1" applyAlignment="1">
      <alignment horizontal="center" vertical="center"/>
    </xf>
    <xf numFmtId="165" fontId="1" fillId="0" borderId="14" xfId="1" applyNumberFormat="1" applyFont="1" applyFill="1" applyBorder="1" applyAlignment="1">
      <alignment horizontal="center" vertical="center"/>
    </xf>
    <xf numFmtId="165" fontId="11" fillId="0" borderId="14" xfId="1" applyNumberFormat="1" applyFont="1" applyFill="1" applyBorder="1" applyAlignment="1">
      <alignment horizontal="center" vertical="center"/>
    </xf>
    <xf numFmtId="165" fontId="5" fillId="0" borderId="27" xfId="1" applyNumberFormat="1" applyFont="1" applyFill="1" applyBorder="1" applyAlignment="1">
      <alignment horizontal="center" vertical="center"/>
    </xf>
    <xf numFmtId="165" fontId="5" fillId="0" borderId="40" xfId="1" applyNumberFormat="1" applyFont="1" applyFill="1" applyBorder="1" applyAlignment="1">
      <alignment horizontal="center" vertical="center"/>
    </xf>
    <xf numFmtId="165" fontId="5" fillId="0" borderId="18" xfId="1" applyNumberFormat="1" applyFont="1" applyFill="1" applyBorder="1" applyAlignment="1">
      <alignment horizontal="center" vertical="center"/>
    </xf>
    <xf numFmtId="165" fontId="4" fillId="0" borderId="3" xfId="1" applyNumberFormat="1" applyFont="1" applyFill="1" applyBorder="1" applyAlignment="1">
      <alignment horizontal="center" vertical="center"/>
    </xf>
    <xf numFmtId="165" fontId="5" fillId="0" borderId="0" xfId="0" applyNumberFormat="1" applyFont="1" applyFill="1" applyBorder="1" applyAlignment="1">
      <alignment horizontal="center" vertical="center"/>
    </xf>
    <xf numFmtId="165" fontId="16" fillId="0" borderId="0" xfId="0" applyNumberFormat="1" applyFont="1" applyFill="1" applyAlignment="1">
      <alignment horizontal="center" vertical="center"/>
    </xf>
    <xf numFmtId="0" fontId="4" fillId="7" borderId="23" xfId="0" applyFont="1" applyFill="1" applyBorder="1" applyAlignment="1">
      <alignment horizontal="center" vertical="center" wrapText="1"/>
    </xf>
    <xf numFmtId="164" fontId="5" fillId="7" borderId="27" xfId="1" applyFont="1" applyFill="1" applyBorder="1" applyAlignment="1">
      <alignment vertical="center"/>
    </xf>
    <xf numFmtId="164" fontId="5" fillId="7" borderId="38" xfId="1" applyFont="1" applyFill="1" applyBorder="1" applyAlignment="1">
      <alignment vertical="center"/>
    </xf>
    <xf numFmtId="164" fontId="5" fillId="7" borderId="0" xfId="1" applyFont="1" applyFill="1" applyBorder="1" applyAlignment="1">
      <alignment vertical="center"/>
    </xf>
    <xf numFmtId="164" fontId="6" fillId="7" borderId="0" xfId="1" applyFont="1" applyFill="1" applyBorder="1" applyAlignment="1">
      <alignment vertical="center"/>
    </xf>
    <xf numFmtId="164" fontId="5" fillId="7" borderId="29" xfId="1" applyFont="1" applyFill="1" applyBorder="1" applyAlignment="1">
      <alignment vertical="center"/>
    </xf>
    <xf numFmtId="164" fontId="5" fillId="7" borderId="30" xfId="1" applyFont="1" applyFill="1" applyBorder="1" applyAlignment="1">
      <alignment vertical="center"/>
    </xf>
    <xf numFmtId="164" fontId="6" fillId="7" borderId="27" xfId="1" applyFont="1" applyFill="1" applyBorder="1" applyAlignment="1">
      <alignment vertical="center"/>
    </xf>
    <xf numFmtId="164" fontId="5" fillId="7" borderId="28" xfId="1" applyFont="1" applyFill="1" applyBorder="1" applyAlignment="1">
      <alignment vertical="center"/>
    </xf>
    <xf numFmtId="0" fontId="5" fillId="7" borderId="0" xfId="0" applyFont="1" applyFill="1" applyAlignment="1">
      <alignment vertical="center"/>
    </xf>
    <xf numFmtId="164" fontId="5" fillId="7" borderId="18" xfId="1" applyFont="1" applyFill="1" applyBorder="1" applyAlignment="1">
      <alignment horizontal="center" vertical="center"/>
    </xf>
    <xf numFmtId="164" fontId="4" fillId="7" borderId="3" xfId="1" applyFont="1" applyFill="1" applyBorder="1" applyAlignment="1">
      <alignment vertical="center"/>
    </xf>
    <xf numFmtId="0" fontId="20" fillId="3" borderId="13" xfId="0" applyFont="1" applyFill="1" applyBorder="1" applyAlignment="1">
      <alignment horizontal="left" vertical="center" wrapText="1"/>
    </xf>
    <xf numFmtId="165" fontId="4" fillId="0" borderId="0" xfId="1" applyNumberFormat="1" applyFont="1" applyFill="1" applyBorder="1" applyAlignment="1">
      <alignment horizontal="center" vertical="center" wrapText="1"/>
    </xf>
    <xf numFmtId="49" fontId="4" fillId="0" borderId="23" xfId="0" applyNumberFormat="1" applyFont="1" applyFill="1" applyBorder="1" applyAlignment="1">
      <alignment horizontal="center" vertical="center" wrapText="1"/>
    </xf>
    <xf numFmtId="0" fontId="4" fillId="2" borderId="19" xfId="0" applyFont="1" applyFill="1" applyBorder="1" applyAlignment="1">
      <alignment vertical="center" wrapText="1"/>
    </xf>
    <xf numFmtId="164" fontId="4" fillId="2" borderId="44" xfId="1" applyFont="1" applyFill="1" applyBorder="1" applyAlignment="1">
      <alignment vertical="center" wrapText="1"/>
    </xf>
    <xf numFmtId="164" fontId="4" fillId="2" borderId="45" xfId="1" applyFont="1" applyFill="1" applyBorder="1" applyAlignment="1">
      <alignment vertical="center" wrapText="1"/>
    </xf>
    <xf numFmtId="164" fontId="4" fillId="2" borderId="19" xfId="1" applyFont="1" applyFill="1" applyBorder="1" applyAlignment="1">
      <alignment vertical="center" wrapText="1"/>
    </xf>
    <xf numFmtId="0" fontId="4" fillId="2" borderId="41" xfId="0" applyFont="1" applyFill="1" applyBorder="1" applyAlignment="1">
      <alignment vertical="center" wrapText="1"/>
    </xf>
    <xf numFmtId="164" fontId="4" fillId="2" borderId="41" xfId="1" applyFont="1" applyFill="1" applyBorder="1" applyAlignment="1">
      <alignment vertical="center" wrapText="1"/>
    </xf>
    <xf numFmtId="0" fontId="4" fillId="7" borderId="41" xfId="0" applyFont="1" applyFill="1" applyBorder="1" applyAlignment="1">
      <alignment horizontal="center" vertical="center" wrapText="1"/>
    </xf>
    <xf numFmtId="0" fontId="4" fillId="0" borderId="41" xfId="0" applyFont="1" applyFill="1" applyBorder="1" applyAlignment="1">
      <alignment vertical="center" wrapText="1"/>
    </xf>
    <xf numFmtId="164" fontId="4" fillId="0" borderId="41" xfId="1" applyFont="1" applyFill="1" applyBorder="1" applyAlignment="1">
      <alignment vertical="center" wrapText="1"/>
    </xf>
    <xf numFmtId="0" fontId="5" fillId="5" borderId="41" xfId="0" applyFont="1" applyFill="1" applyBorder="1" applyAlignment="1">
      <alignment vertical="center"/>
    </xf>
    <xf numFmtId="0" fontId="4" fillId="2" borderId="41" xfId="0" applyFont="1" applyFill="1" applyBorder="1" applyAlignment="1">
      <alignment horizontal="center" vertical="center" wrapText="1"/>
    </xf>
    <xf numFmtId="164" fontId="17" fillId="0" borderId="41" xfId="1" applyFont="1" applyFill="1" applyBorder="1" applyAlignment="1">
      <alignment vertical="center" wrapText="1"/>
    </xf>
    <xf numFmtId="4" fontId="18" fillId="2" borderId="46" xfId="1" applyNumberFormat="1" applyFont="1" applyFill="1" applyBorder="1" applyAlignment="1">
      <alignment horizontal="center" vertical="center"/>
    </xf>
    <xf numFmtId="4" fontId="19" fillId="0" borderId="46" xfId="0" applyNumberFormat="1" applyFont="1" applyFill="1" applyBorder="1" applyAlignment="1">
      <alignment horizontal="center" vertical="center" wrapText="1"/>
    </xf>
    <xf numFmtId="4" fontId="19" fillId="0" borderId="46" xfId="1" applyNumberFormat="1" applyFont="1" applyFill="1" applyBorder="1" applyAlignment="1">
      <alignment horizontal="center" vertical="center"/>
    </xf>
    <xf numFmtId="0" fontId="19" fillId="0" borderId="48" xfId="0" applyFont="1" applyFill="1" applyBorder="1" applyAlignment="1">
      <alignment horizontal="left" vertical="center" wrapText="1" indent="1"/>
    </xf>
    <xf numFmtId="4" fontId="19" fillId="0" borderId="49" xfId="0" applyNumberFormat="1" applyFont="1" applyFill="1" applyBorder="1" applyAlignment="1">
      <alignment horizontal="center" vertical="center" wrapText="1"/>
    </xf>
    <xf numFmtId="0" fontId="19" fillId="0" borderId="49" xfId="0" applyFont="1" applyFill="1" applyBorder="1" applyAlignment="1">
      <alignment horizontal="center" vertical="center" wrapText="1"/>
    </xf>
    <xf numFmtId="0" fontId="2" fillId="0" borderId="41" xfId="0" applyFont="1" applyFill="1" applyBorder="1" applyAlignment="1">
      <alignment vertical="center" wrapText="1"/>
    </xf>
    <xf numFmtId="0" fontId="2" fillId="5" borderId="41" xfId="0" applyFont="1" applyFill="1" applyBorder="1" applyAlignment="1">
      <alignment vertical="center"/>
    </xf>
    <xf numFmtId="0" fontId="19" fillId="0" borderId="46" xfId="0" applyFont="1" applyFill="1" applyBorder="1" applyAlignment="1">
      <alignment horizontal="center" vertical="center" wrapText="1"/>
    </xf>
    <xf numFmtId="168" fontId="19" fillId="0" borderId="46" xfId="0" applyNumberFormat="1" applyFont="1" applyFill="1" applyBorder="1" applyAlignment="1">
      <alignment horizontal="center" vertical="center" wrapText="1"/>
    </xf>
    <xf numFmtId="164" fontId="19" fillId="0" borderId="46" xfId="0" applyNumberFormat="1" applyFont="1" applyFill="1" applyBorder="1" applyAlignment="1">
      <alignment vertical="center" wrapText="1"/>
    </xf>
    <xf numFmtId="0" fontId="19" fillId="0" borderId="48" xfId="0" applyFont="1" applyFill="1" applyBorder="1" applyAlignment="1">
      <alignment horizontal="center" vertical="center" wrapText="1"/>
    </xf>
    <xf numFmtId="4" fontId="18" fillId="0" borderId="48" xfId="0" applyNumberFormat="1" applyFont="1" applyFill="1" applyBorder="1" applyAlignment="1">
      <alignment horizontal="center" vertical="center" wrapText="1"/>
    </xf>
    <xf numFmtId="0" fontId="19" fillId="5" borderId="0" xfId="0" applyFont="1" applyFill="1"/>
    <xf numFmtId="0" fontId="18" fillId="2" borderId="41" xfId="0" applyFont="1" applyFill="1" applyBorder="1" applyAlignment="1">
      <alignment vertical="center" wrapText="1"/>
    </xf>
    <xf numFmtId="0" fontId="18" fillId="2" borderId="41" xfId="0" applyFont="1" applyFill="1" applyBorder="1" applyAlignment="1">
      <alignment horizontal="center" vertical="center" wrapText="1"/>
    </xf>
    <xf numFmtId="0" fontId="18" fillId="2" borderId="46" xfId="0" applyFont="1" applyFill="1" applyBorder="1" applyAlignment="1">
      <alignment horizontal="center" vertical="center" wrapText="1"/>
    </xf>
    <xf numFmtId="0" fontId="19" fillId="0" borderId="41" xfId="0" applyFont="1" applyBorder="1"/>
    <xf numFmtId="0" fontId="19" fillId="3" borderId="41" xfId="0" applyFont="1" applyFill="1" applyBorder="1" applyAlignment="1">
      <alignment horizontal="center" wrapText="1"/>
    </xf>
    <xf numFmtId="0" fontId="19" fillId="3" borderId="46" xfId="0" applyFont="1" applyFill="1" applyBorder="1" applyAlignment="1">
      <alignment horizontal="center" wrapText="1"/>
    </xf>
    <xf numFmtId="4" fontId="19" fillId="3" borderId="46" xfId="0" applyNumberFormat="1" applyFont="1" applyFill="1" applyBorder="1" applyAlignment="1">
      <alignment horizontal="center" wrapText="1"/>
    </xf>
    <xf numFmtId="164" fontId="19" fillId="0" borderId="41" xfId="1" applyFont="1" applyBorder="1" applyAlignment="1">
      <alignment vertical="center"/>
    </xf>
    <xf numFmtId="164" fontId="19" fillId="0" borderId="41" xfId="0" applyNumberFormat="1" applyFont="1" applyFill="1" applyBorder="1" applyAlignment="1">
      <alignment vertical="center"/>
    </xf>
    <xf numFmtId="164" fontId="18" fillId="0" borderId="41" xfId="0" applyNumberFormat="1" applyFont="1" applyFill="1" applyBorder="1" applyAlignment="1">
      <alignment vertical="center"/>
    </xf>
    <xf numFmtId="165" fontId="19" fillId="5" borderId="0" xfId="0" applyNumberFormat="1" applyFont="1" applyFill="1" applyAlignment="1">
      <alignment horizontal="center" vertical="center"/>
    </xf>
    <xf numFmtId="0" fontId="19" fillId="0" borderId="41" xfId="0" applyFont="1" applyFill="1" applyBorder="1"/>
    <xf numFmtId="0" fontId="19" fillId="0" borderId="0" xfId="0" applyFont="1" applyFill="1"/>
    <xf numFmtId="49" fontId="19" fillId="0" borderId="41" xfId="0" applyNumberFormat="1" applyFont="1" applyFill="1" applyBorder="1" applyAlignment="1">
      <alignment wrapText="1"/>
    </xf>
    <xf numFmtId="0" fontId="19" fillId="0" borderId="41" xfId="1" applyNumberFormat="1" applyFont="1" applyFill="1" applyBorder="1" applyAlignment="1">
      <alignment horizontal="left" vertical="center" wrapText="1"/>
    </xf>
    <xf numFmtId="0" fontId="19" fillId="5" borderId="41" xfId="0" applyFont="1" applyFill="1" applyBorder="1" applyAlignment="1">
      <alignment vertical="center"/>
    </xf>
    <xf numFmtId="0" fontId="19" fillId="5" borderId="41" xfId="0" applyFont="1" applyFill="1" applyBorder="1" applyAlignment="1">
      <alignment horizontal="center" vertical="center"/>
    </xf>
    <xf numFmtId="165" fontId="19" fillId="5" borderId="41" xfId="0" applyNumberFormat="1" applyFont="1" applyFill="1" applyBorder="1" applyAlignment="1">
      <alignment horizontal="center" vertical="center"/>
    </xf>
    <xf numFmtId="168" fontId="19" fillId="5" borderId="41" xfId="0" applyNumberFormat="1" applyFont="1" applyFill="1" applyBorder="1"/>
    <xf numFmtId="4" fontId="18" fillId="2" borderId="46" xfId="0" applyNumberFormat="1" applyFont="1" applyFill="1" applyBorder="1" applyAlignment="1">
      <alignment horizontal="center" vertical="center" wrapText="1"/>
    </xf>
    <xf numFmtId="164" fontId="19" fillId="5" borderId="0" xfId="0" applyNumberFormat="1" applyFont="1" applyFill="1"/>
    <xf numFmtId="4" fontId="19" fillId="0" borderId="41" xfId="0" applyNumberFormat="1" applyFont="1" applyFill="1" applyBorder="1" applyAlignment="1">
      <alignment horizontal="center" wrapText="1"/>
    </xf>
    <xf numFmtId="0" fontId="19" fillId="5" borderId="0" xfId="0" applyFont="1" applyFill="1" applyAlignment="1">
      <alignment vertical="center"/>
    </xf>
    <xf numFmtId="164" fontId="19" fillId="0" borderId="41" xfId="0" applyNumberFormat="1" applyFont="1" applyBorder="1"/>
    <xf numFmtId="0" fontId="19" fillId="0" borderId="0" xfId="0" applyFont="1" applyAlignment="1">
      <alignment vertical="center"/>
    </xf>
    <xf numFmtId="49" fontId="19" fillId="5" borderId="0" xfId="0" applyNumberFormat="1" applyFont="1" applyFill="1" applyAlignment="1">
      <alignment wrapText="1"/>
    </xf>
    <xf numFmtId="0" fontId="19" fillId="5" borderId="0" xfId="0" applyFont="1" applyFill="1" applyAlignment="1">
      <alignment horizontal="center"/>
    </xf>
    <xf numFmtId="165" fontId="19" fillId="5" borderId="0" xfId="0" applyNumberFormat="1" applyFont="1" applyFill="1" applyAlignment="1">
      <alignment horizontal="center"/>
    </xf>
    <xf numFmtId="4" fontId="19" fillId="5" borderId="0" xfId="0" applyNumberFormat="1" applyFont="1" applyFill="1" applyAlignment="1">
      <alignment horizontal="center" vertical="center"/>
    </xf>
    <xf numFmtId="165" fontId="22" fillId="5" borderId="0" xfId="0" applyNumberFormat="1" applyFont="1" applyFill="1" applyAlignment="1">
      <alignment horizontal="right"/>
    </xf>
    <xf numFmtId="0" fontId="22" fillId="5" borderId="0" xfId="0" applyFont="1" applyFill="1" applyAlignment="1">
      <alignment horizontal="center"/>
    </xf>
    <xf numFmtId="4" fontId="19" fillId="5" borderId="0" xfId="0" applyNumberFormat="1" applyFont="1" applyFill="1" applyAlignment="1">
      <alignment horizontal="center"/>
    </xf>
    <xf numFmtId="0" fontId="19" fillId="5" borderId="0" xfId="0" applyFont="1" applyFill="1" applyAlignment="1">
      <alignment horizontal="center" vertical="center"/>
    </xf>
    <xf numFmtId="0" fontId="19" fillId="0" borderId="46" xfId="1" applyNumberFormat="1" applyFont="1" applyFill="1" applyBorder="1" applyAlignment="1">
      <alignment wrapText="1"/>
    </xf>
    <xf numFmtId="0" fontId="19" fillId="3" borderId="46" xfId="0" applyFont="1" applyFill="1" applyBorder="1" applyAlignment="1">
      <alignment wrapText="1"/>
    </xf>
    <xf numFmtId="0" fontId="18" fillId="2" borderId="46" xfId="0" applyFont="1" applyFill="1" applyBorder="1" applyAlignment="1">
      <alignment vertical="center" wrapText="1"/>
    </xf>
    <xf numFmtId="0" fontId="19" fillId="0" borderId="41" xfId="0" applyFont="1" applyFill="1" applyBorder="1" applyAlignment="1">
      <alignment horizontal="center" wrapText="1"/>
    </xf>
    <xf numFmtId="165" fontId="19" fillId="0" borderId="41" xfId="0" applyNumberFormat="1" applyFont="1" applyFill="1" applyBorder="1" applyAlignment="1">
      <alignment horizontal="center" vertical="center"/>
    </xf>
    <xf numFmtId="165" fontId="18" fillId="2" borderId="41" xfId="0" applyNumberFormat="1" applyFont="1" applyFill="1" applyBorder="1" applyAlignment="1">
      <alignment horizontal="center" vertical="center" wrapText="1"/>
    </xf>
    <xf numFmtId="4" fontId="18" fillId="2" borderId="41" xfId="1" applyNumberFormat="1" applyFont="1" applyFill="1" applyBorder="1" applyAlignment="1">
      <alignment horizontal="center" vertical="center" wrapText="1"/>
    </xf>
    <xf numFmtId="165" fontId="19" fillId="5" borderId="48" xfId="0" applyNumberFormat="1" applyFont="1" applyFill="1" applyBorder="1" applyAlignment="1">
      <alignment horizontal="center" vertical="center"/>
    </xf>
    <xf numFmtId="0" fontId="22" fillId="0" borderId="41" xfId="0" applyFont="1" applyFill="1" applyBorder="1" applyAlignment="1">
      <alignment horizontal="left" vertical="center" wrapText="1" indent="1"/>
    </xf>
    <xf numFmtId="0" fontId="22" fillId="0" borderId="41" xfId="0" applyFont="1" applyFill="1" applyBorder="1" applyAlignment="1">
      <alignment horizontal="center" vertical="center" wrapText="1"/>
    </xf>
    <xf numFmtId="4" fontId="22" fillId="0" borderId="41" xfId="0" applyNumberFormat="1" applyFont="1" applyFill="1" applyBorder="1" applyAlignment="1">
      <alignment horizontal="center" vertical="center" wrapText="1"/>
    </xf>
    <xf numFmtId="0" fontId="22" fillId="0" borderId="50" xfId="0" applyFont="1" applyBorder="1"/>
    <xf numFmtId="0" fontId="22" fillId="0" borderId="47" xfId="0" applyFont="1" applyBorder="1"/>
    <xf numFmtId="0" fontId="19" fillId="5" borderId="41" xfId="0" applyFont="1" applyFill="1" applyBorder="1"/>
    <xf numFmtId="0" fontId="19" fillId="0" borderId="41" xfId="0" applyFont="1" applyBorder="1" applyAlignment="1">
      <alignment vertical="center" wrapText="1"/>
    </xf>
    <xf numFmtId="0" fontId="17" fillId="0" borderId="41" xfId="0" applyFont="1" applyBorder="1" applyAlignment="1">
      <alignment horizontal="left" vertical="center" wrapText="1"/>
    </xf>
    <xf numFmtId="49" fontId="19" fillId="5" borderId="41" xfId="0" applyNumberFormat="1" applyFont="1" applyFill="1" applyBorder="1" applyAlignment="1">
      <alignment wrapText="1"/>
    </xf>
    <xf numFmtId="49" fontId="19" fillId="5" borderId="41" xfId="0" applyNumberFormat="1" applyFont="1" applyFill="1" applyBorder="1" applyAlignment="1">
      <alignment horizontal="left" wrapText="1"/>
    </xf>
    <xf numFmtId="164" fontId="19" fillId="5" borderId="41" xfId="0" applyNumberFormat="1" applyFont="1" applyFill="1" applyBorder="1"/>
    <xf numFmtId="0" fontId="18" fillId="2" borderId="51" xfId="0" applyFont="1" applyFill="1" applyBorder="1" applyAlignment="1">
      <alignment vertical="center" wrapText="1"/>
    </xf>
    <xf numFmtId="0" fontId="18" fillId="2" borderId="51" xfId="0" applyFont="1" applyFill="1" applyBorder="1" applyAlignment="1">
      <alignment horizontal="center" vertical="center" wrapText="1"/>
    </xf>
    <xf numFmtId="0" fontId="18" fillId="2" borderId="52" xfId="0" applyFont="1" applyFill="1" applyBorder="1" applyAlignment="1">
      <alignment horizontal="center" vertical="center" wrapText="1"/>
    </xf>
    <xf numFmtId="4" fontId="18" fillId="2" borderId="51" xfId="1" applyNumberFormat="1" applyFont="1" applyFill="1" applyBorder="1" applyAlignment="1">
      <alignment horizontal="center" vertical="center"/>
    </xf>
    <xf numFmtId="0" fontId="19" fillId="0" borderId="51" xfId="0" applyFont="1" applyBorder="1"/>
    <xf numFmtId="0" fontId="19" fillId="5" borderId="51" xfId="0" applyFont="1" applyFill="1" applyBorder="1"/>
    <xf numFmtId="0" fontId="23" fillId="5" borderId="53" xfId="0" applyFont="1" applyFill="1" applyBorder="1" applyAlignment="1">
      <alignment horizontal="left" vertical="center" wrapText="1"/>
    </xf>
    <xf numFmtId="0" fontId="18" fillId="5" borderId="54" xfId="0" applyFont="1" applyFill="1" applyBorder="1" applyAlignment="1">
      <alignment horizontal="center" vertical="center" wrapText="1"/>
    </xf>
    <xf numFmtId="0" fontId="18" fillId="5" borderId="55" xfId="0" applyFont="1" applyFill="1" applyBorder="1" applyAlignment="1">
      <alignment horizontal="center" vertical="center" wrapText="1"/>
    </xf>
    <xf numFmtId="166" fontId="23" fillId="5" borderId="54" xfId="0" applyNumberFormat="1" applyFont="1" applyFill="1" applyBorder="1" applyAlignment="1">
      <alignment horizontal="center" vertical="center" wrapText="1"/>
    </xf>
    <xf numFmtId="49" fontId="18" fillId="0" borderId="54" xfId="0" applyNumberFormat="1" applyFont="1" applyBorder="1" applyAlignment="1">
      <alignment horizontal="center" wrapText="1"/>
    </xf>
    <xf numFmtId="49" fontId="18" fillId="5" borderId="56" xfId="0" applyNumberFormat="1" applyFont="1" applyFill="1" applyBorder="1" applyAlignment="1">
      <alignment horizontal="center" vertical="center"/>
    </xf>
    <xf numFmtId="165" fontId="7" fillId="0" borderId="0" xfId="0" applyNumberFormat="1" applyFont="1" applyFill="1" applyAlignment="1">
      <alignment horizontal="center" vertical="center"/>
    </xf>
    <xf numFmtId="166" fontId="4" fillId="0" borderId="3" xfId="0" applyNumberFormat="1" applyFont="1" applyFill="1" applyBorder="1" applyAlignment="1">
      <alignment horizontal="center" vertical="center" wrapText="1"/>
    </xf>
    <xf numFmtId="165" fontId="4" fillId="0" borderId="19" xfId="0" applyNumberFormat="1" applyFont="1" applyFill="1" applyBorder="1" applyAlignment="1">
      <alignment horizontal="center" vertical="center" wrapText="1"/>
    </xf>
    <xf numFmtId="0" fontId="4" fillId="0" borderId="13" xfId="0" applyFont="1" applyFill="1" applyBorder="1" applyAlignment="1">
      <alignment vertical="center" wrapText="1"/>
    </xf>
    <xf numFmtId="164" fontId="4" fillId="0" borderId="10" xfId="1" applyFont="1" applyFill="1" applyBorder="1" applyAlignment="1">
      <alignment vertical="center"/>
    </xf>
    <xf numFmtId="164" fontId="4" fillId="0" borderId="34" xfId="1" applyFont="1" applyFill="1" applyBorder="1" applyAlignment="1">
      <alignment vertical="center"/>
    </xf>
    <xf numFmtId="164" fontId="4" fillId="0" borderId="21" xfId="1" applyFont="1" applyFill="1" applyBorder="1" applyAlignment="1">
      <alignment vertical="center"/>
    </xf>
    <xf numFmtId="164" fontId="4" fillId="0" borderId="24" xfId="1" applyFont="1" applyFill="1" applyBorder="1" applyAlignment="1">
      <alignment vertical="center"/>
    </xf>
    <xf numFmtId="165" fontId="4" fillId="0" borderId="37" xfId="1" applyNumberFormat="1" applyFont="1" applyFill="1" applyBorder="1" applyAlignment="1">
      <alignment horizontal="center" vertical="center"/>
    </xf>
    <xf numFmtId="165" fontId="4" fillId="0" borderId="19" xfId="0" applyNumberFormat="1" applyFont="1" applyFill="1" applyBorder="1" applyAlignment="1">
      <alignment horizontal="center" vertical="center"/>
    </xf>
    <xf numFmtId="164" fontId="14" fillId="0" borderId="0" xfId="1" applyFont="1" applyFill="1" applyAlignment="1">
      <alignment vertical="center"/>
    </xf>
    <xf numFmtId="0" fontId="14" fillId="0" borderId="0" xfId="0" applyFont="1" applyFill="1" applyAlignment="1">
      <alignment vertical="center"/>
    </xf>
    <xf numFmtId="164" fontId="4" fillId="0" borderId="0" xfId="0" applyNumberFormat="1" applyFont="1" applyFill="1" applyAlignment="1">
      <alignment vertical="center"/>
    </xf>
    <xf numFmtId="0" fontId="4" fillId="0" borderId="0" xfId="0" applyFont="1" applyFill="1" applyAlignment="1">
      <alignment vertical="center"/>
    </xf>
    <xf numFmtId="164" fontId="4" fillId="0" borderId="14" xfId="1" quotePrefix="1" applyFont="1" applyFill="1" applyBorder="1" applyAlignment="1">
      <alignment horizontal="right" vertical="center"/>
    </xf>
    <xf numFmtId="165" fontId="4" fillId="0" borderId="22" xfId="1" applyNumberFormat="1" applyFont="1" applyFill="1" applyBorder="1" applyAlignment="1">
      <alignment horizontal="center" vertical="center"/>
    </xf>
    <xf numFmtId="0" fontId="2" fillId="0" borderId="15" xfId="0" applyFont="1" applyFill="1" applyBorder="1" applyAlignment="1">
      <alignment horizontal="left" vertical="center" wrapText="1"/>
    </xf>
    <xf numFmtId="164" fontId="4" fillId="0" borderId="35" xfId="1" applyFont="1" applyFill="1" applyBorder="1" applyAlignment="1">
      <alignment vertical="center"/>
    </xf>
    <xf numFmtId="164" fontId="4" fillId="0" borderId="15" xfId="1" applyFont="1" applyFill="1" applyBorder="1" applyAlignment="1">
      <alignment vertical="center"/>
    </xf>
    <xf numFmtId="164" fontId="4" fillId="0" borderId="26" xfId="1" applyFont="1" applyFill="1" applyBorder="1" applyAlignment="1">
      <alignment vertical="center"/>
    </xf>
    <xf numFmtId="165" fontId="4" fillId="0" borderId="38" xfId="1" applyNumberFormat="1" applyFont="1" applyFill="1" applyBorder="1" applyAlignment="1">
      <alignment horizontal="center" vertical="center"/>
    </xf>
    <xf numFmtId="0" fontId="2" fillId="0" borderId="22" xfId="0" applyFont="1" applyFill="1" applyBorder="1" applyAlignment="1">
      <alignment horizontal="left" vertical="center" wrapText="1"/>
    </xf>
    <xf numFmtId="164" fontId="4" fillId="0" borderId="31" xfId="1" applyFont="1" applyFill="1" applyBorder="1" applyAlignment="1">
      <alignment vertical="center"/>
    </xf>
    <xf numFmtId="164" fontId="4" fillId="0" borderId="36" xfId="1" applyFont="1" applyFill="1" applyBorder="1" applyAlignment="1">
      <alignment vertical="center"/>
    </xf>
    <xf numFmtId="164" fontId="4" fillId="0" borderId="22" xfId="1" applyFont="1" applyFill="1" applyBorder="1" applyAlignment="1">
      <alignment vertical="center"/>
    </xf>
    <xf numFmtId="164" fontId="4" fillId="0" borderId="33" xfId="1" applyFont="1" applyFill="1" applyBorder="1" applyAlignment="1">
      <alignment vertical="center"/>
    </xf>
    <xf numFmtId="165" fontId="4" fillId="0" borderId="39" xfId="1" applyNumberFormat="1" applyFont="1" applyFill="1" applyBorder="1" applyAlignment="1">
      <alignment horizontal="center" vertical="center"/>
    </xf>
    <xf numFmtId="0" fontId="1" fillId="0" borderId="0" xfId="0" applyFont="1" applyFill="1" applyAlignment="1">
      <alignment vertical="center"/>
    </xf>
    <xf numFmtId="165" fontId="18" fillId="0" borderId="22" xfId="0" applyNumberFormat="1" applyFont="1" applyFill="1" applyBorder="1" applyAlignment="1">
      <alignment horizontal="center" vertical="center"/>
    </xf>
    <xf numFmtId="164" fontId="4" fillId="0" borderId="15" xfId="1" quotePrefix="1" applyFont="1" applyFill="1" applyBorder="1" applyAlignment="1">
      <alignment horizontal="right" vertical="center"/>
    </xf>
    <xf numFmtId="164" fontId="4" fillId="0" borderId="22" xfId="1" quotePrefix="1" applyFont="1" applyFill="1" applyBorder="1" applyAlignment="1">
      <alignment horizontal="right" vertical="center"/>
    </xf>
    <xf numFmtId="164" fontId="4" fillId="0" borderId="17" xfId="1" quotePrefix="1" applyFont="1" applyFill="1" applyBorder="1" applyAlignment="1">
      <alignment horizontal="right" vertical="center"/>
    </xf>
    <xf numFmtId="164" fontId="4" fillId="0" borderId="18" xfId="1" applyFont="1" applyFill="1" applyBorder="1" applyAlignment="1">
      <alignment vertical="center"/>
    </xf>
    <xf numFmtId="164" fontId="2" fillId="0" borderId="25" xfId="1" quotePrefix="1" applyFont="1" applyFill="1" applyBorder="1" applyAlignment="1">
      <alignment horizontal="right" vertical="center"/>
    </xf>
    <xf numFmtId="165" fontId="2" fillId="0" borderId="43" xfId="1" applyNumberFormat="1" applyFont="1" applyFill="1" applyBorder="1" applyAlignment="1">
      <alignment horizontal="center" vertical="center"/>
    </xf>
    <xf numFmtId="164" fontId="4" fillId="0" borderId="0" xfId="1" applyFont="1" applyFill="1" applyBorder="1" applyAlignment="1">
      <alignment vertical="center" wrapText="1"/>
    </xf>
    <xf numFmtId="0" fontId="17" fillId="0" borderId="41" xfId="0" applyFont="1" applyBorder="1" applyAlignment="1">
      <alignment vertical="center" wrapText="1"/>
    </xf>
    <xf numFmtId="0" fontId="19" fillId="5" borderId="41" xfId="0" applyFont="1" applyFill="1" applyBorder="1" applyAlignment="1">
      <alignment wrapText="1"/>
    </xf>
    <xf numFmtId="165" fontId="18" fillId="5" borderId="0" xfId="0" applyNumberFormat="1" applyFont="1" applyFill="1" applyAlignment="1">
      <alignment horizontal="center"/>
    </xf>
    <xf numFmtId="165" fontId="19" fillId="0" borderId="48" xfId="0" applyNumberFormat="1" applyFont="1" applyFill="1" applyBorder="1" applyAlignment="1">
      <alignment horizontal="center" vertical="center" wrapText="1"/>
    </xf>
    <xf numFmtId="165" fontId="5" fillId="0" borderId="26" xfId="1" applyNumberFormat="1" applyFont="1" applyFill="1" applyBorder="1" applyAlignment="1">
      <alignment horizontal="center" vertical="center"/>
    </xf>
    <xf numFmtId="165" fontId="5" fillId="0" borderId="40" xfId="1" applyNumberFormat="1" applyFont="1" applyFill="1" applyBorder="1" applyAlignment="1">
      <alignment horizontal="center" vertical="center"/>
    </xf>
    <xf numFmtId="164" fontId="5" fillId="0" borderId="15" xfId="1" applyFont="1" applyBorder="1" applyAlignment="1">
      <alignment horizontal="center" vertical="center"/>
    </xf>
    <xf numFmtId="164" fontId="5" fillId="0" borderId="18" xfId="1" applyFont="1" applyBorder="1" applyAlignment="1">
      <alignment horizontal="center" vertical="center"/>
    </xf>
    <xf numFmtId="165" fontId="5" fillId="0" borderId="15" xfId="1" applyNumberFormat="1" applyFont="1" applyFill="1" applyBorder="1" applyAlignment="1">
      <alignment horizontal="center" vertical="center"/>
    </xf>
    <xf numFmtId="165" fontId="5" fillId="0" borderId="18" xfId="1" applyNumberFormat="1" applyFont="1" applyFill="1" applyBorder="1" applyAlignment="1">
      <alignment horizontal="center" vertical="center"/>
    </xf>
    <xf numFmtId="164" fontId="5" fillId="7" borderId="15" xfId="1" applyFont="1" applyFill="1" applyBorder="1" applyAlignment="1">
      <alignment horizontal="center" vertical="center"/>
    </xf>
    <xf numFmtId="164" fontId="5" fillId="7" borderId="22" xfId="1" applyFont="1" applyFill="1" applyBorder="1" applyAlignment="1">
      <alignment horizontal="center" vertical="center"/>
    </xf>
    <xf numFmtId="164" fontId="5" fillId="7" borderId="19" xfId="1" applyFont="1" applyFill="1" applyBorder="1" applyAlignment="1">
      <alignment horizontal="center" vertical="center"/>
    </xf>
    <xf numFmtId="164" fontId="5" fillId="7" borderId="18" xfId="1" applyFont="1" applyFill="1" applyBorder="1" applyAlignment="1">
      <alignment horizontal="center" vertical="center"/>
    </xf>
    <xf numFmtId="0" fontId="17" fillId="0" borderId="41" xfId="0" applyFont="1" applyBorder="1" applyAlignment="1">
      <alignment vertical="center" wrapText="1"/>
    </xf>
    <xf numFmtId="0" fontId="19" fillId="5" borderId="41" xfId="0" applyFont="1" applyFill="1" applyBorder="1" applyAlignment="1">
      <alignment wrapText="1"/>
    </xf>
    <xf numFmtId="0" fontId="19" fillId="5" borderId="41" xfId="0" applyFont="1" applyFill="1" applyBorder="1" applyAlignment="1"/>
    <xf numFmtId="165" fontId="17" fillId="5" borderId="41" xfId="0" applyNumberFormat="1" applyFont="1" applyFill="1" applyBorder="1" applyAlignment="1">
      <alignment horizontal="center" vertical="center"/>
    </xf>
    <xf numFmtId="165" fontId="17" fillId="0" borderId="41" xfId="0" applyNumberFormat="1" applyFont="1" applyBorder="1" applyAlignment="1">
      <alignment horizontal="center" vertical="center" wrapText="1"/>
    </xf>
  </cellXfs>
  <cellStyles count="4">
    <cellStyle name="Comma" xfId="1" builtinId="3"/>
    <cellStyle name="Comma 4" xfId="2" xr:uid="{00000000-0005-0000-0000-000001000000}"/>
    <cellStyle name="Normal" xfId="0" builtinId="0"/>
    <cellStyle name="Normal 4"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customProperty" Target="../customProperty2.bin"/><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Q57"/>
  <sheetViews>
    <sheetView topLeftCell="G1" zoomScale="128" zoomScaleNormal="128" workbookViewId="0">
      <selection activeCell="I4" sqref="I4"/>
    </sheetView>
  </sheetViews>
  <sheetFormatPr defaultColWidth="9.109375" defaultRowHeight="13.8" x14ac:dyDescent="0.3"/>
  <cols>
    <col min="1" max="1" width="1.5546875" style="75" customWidth="1"/>
    <col min="2" max="2" width="71.109375" style="75" customWidth="1"/>
    <col min="3" max="3" width="13.5546875" style="75" hidden="1" customWidth="1"/>
    <col min="4" max="4" width="17.5546875" style="75" hidden="1" customWidth="1"/>
    <col min="5" max="6" width="17.88671875" style="75" hidden="1" customWidth="1"/>
    <col min="7" max="7" width="17.88671875" style="75" customWidth="1"/>
    <col min="8" max="8" width="17.109375" style="89" customWidth="1"/>
    <col min="9" max="9" width="16.88671875" style="89" customWidth="1"/>
    <col min="10" max="10" width="32.44140625" style="81" customWidth="1"/>
    <col min="11" max="11" width="14.5546875" style="75" customWidth="1"/>
    <col min="12" max="12" width="18.5546875" style="75" customWidth="1"/>
    <col min="13" max="13" width="16.44140625" style="75" customWidth="1"/>
    <col min="14" max="14" width="9.109375" style="75"/>
    <col min="15" max="15" width="29.88671875" style="75" customWidth="1"/>
    <col min="16" max="16384" width="9.109375" style="75"/>
  </cols>
  <sheetData>
    <row r="1" spans="2:17" ht="17.399999999999999" x14ac:dyDescent="0.3">
      <c r="B1" s="80" t="s">
        <v>62</v>
      </c>
      <c r="C1" s="80"/>
      <c r="H1" s="224"/>
      <c r="I1" s="224"/>
    </row>
    <row r="2" spans="2:17" ht="14.4" thickBot="1" x14ac:dyDescent="0.35">
      <c r="B2" s="82"/>
      <c r="C2" s="83"/>
      <c r="D2" s="83"/>
      <c r="H2" s="117"/>
      <c r="I2" s="117"/>
    </row>
    <row r="3" spans="2:17" ht="42" thickBot="1" x14ac:dyDescent="0.35">
      <c r="B3" s="18" t="s">
        <v>0</v>
      </c>
      <c r="C3" s="15" t="s">
        <v>9</v>
      </c>
      <c r="D3" s="5" t="s">
        <v>10</v>
      </c>
      <c r="E3" s="7">
        <v>2018</v>
      </c>
      <c r="F3" s="31">
        <v>2019</v>
      </c>
      <c r="G3" s="38">
        <v>2022</v>
      </c>
      <c r="H3" s="225">
        <v>2021</v>
      </c>
      <c r="I3" s="226" t="s">
        <v>44</v>
      </c>
      <c r="J3" s="30"/>
      <c r="K3" s="3"/>
      <c r="L3" s="1"/>
      <c r="M3" s="1"/>
    </row>
    <row r="4" spans="2:17" s="237" customFormat="1" ht="33" customHeight="1" x14ac:dyDescent="0.3">
      <c r="B4" s="227" t="s">
        <v>1</v>
      </c>
      <c r="C4" s="228">
        <v>30410.37</v>
      </c>
      <c r="D4" s="229">
        <f>1300000</f>
        <v>1300000</v>
      </c>
      <c r="E4" s="230">
        <f>1300000</f>
        <v>1300000</v>
      </c>
      <c r="F4" s="230">
        <f>1300000</f>
        <v>1300000</v>
      </c>
      <c r="G4" s="231">
        <v>1680835</v>
      </c>
      <c r="H4" s="232">
        <f>1300000-6395</f>
        <v>1293605</v>
      </c>
      <c r="I4" s="233">
        <v>390000</v>
      </c>
      <c r="J4" s="234"/>
      <c r="K4" s="235"/>
      <c r="L4" s="236"/>
    </row>
    <row r="5" spans="2:17" s="237" customFormat="1" x14ac:dyDescent="0.3">
      <c r="B5" s="227" t="s">
        <v>17</v>
      </c>
      <c r="C5" s="228"/>
      <c r="D5" s="229"/>
      <c r="E5" s="238">
        <v>32910.370000000003</v>
      </c>
      <c r="F5" s="238">
        <v>45830.97</v>
      </c>
      <c r="G5" s="231"/>
      <c r="H5" s="232">
        <f>75000+4442.5+5474.8+20517.61+1704.66</f>
        <v>107139.57</v>
      </c>
      <c r="I5" s="239"/>
      <c r="J5" s="234"/>
      <c r="K5" s="235"/>
    </row>
    <row r="6" spans="2:17" s="57" customFormat="1" x14ac:dyDescent="0.3">
      <c r="B6" s="240" t="s">
        <v>2</v>
      </c>
      <c r="C6" s="17">
        <v>0</v>
      </c>
      <c r="D6" s="241">
        <v>333000</v>
      </c>
      <c r="E6" s="242">
        <f>SUM(C6:D6)</f>
        <v>333000</v>
      </c>
      <c r="F6" s="242">
        <v>465000</v>
      </c>
      <c r="G6" s="243"/>
      <c r="H6" s="244">
        <v>465000</v>
      </c>
      <c r="I6" s="239"/>
      <c r="J6" s="56"/>
      <c r="O6" s="54"/>
    </row>
    <row r="7" spans="2:17" s="57" customFormat="1" x14ac:dyDescent="0.3">
      <c r="B7" s="245" t="s">
        <v>61</v>
      </c>
      <c r="C7" s="246"/>
      <c r="D7" s="247"/>
      <c r="E7" s="248">
        <v>25000</v>
      </c>
      <c r="F7" s="248">
        <v>25000</v>
      </c>
      <c r="G7" s="249"/>
      <c r="H7" s="250">
        <f>6050</f>
        <v>6050</v>
      </c>
      <c r="I7" s="239">
        <v>5000</v>
      </c>
      <c r="J7" s="56"/>
      <c r="N7" s="251"/>
      <c r="O7" s="251"/>
      <c r="P7" s="251"/>
    </row>
    <row r="8" spans="2:17" s="57" customFormat="1" x14ac:dyDescent="0.3">
      <c r="B8" s="245" t="s">
        <v>60</v>
      </c>
      <c r="C8" s="246"/>
      <c r="D8" s="247"/>
      <c r="E8" s="248"/>
      <c r="F8" s="248"/>
      <c r="G8" s="249"/>
      <c r="H8" s="250"/>
      <c r="I8" s="239">
        <v>6250</v>
      </c>
      <c r="J8" s="56"/>
      <c r="N8" s="251"/>
      <c r="O8" s="251"/>
      <c r="P8" s="251"/>
    </row>
    <row r="9" spans="2:17" s="57" customFormat="1" x14ac:dyDescent="0.3">
      <c r="B9" s="245"/>
      <c r="C9" s="246"/>
      <c r="D9" s="247"/>
      <c r="E9" s="238" t="s">
        <v>18</v>
      </c>
      <c r="F9" s="248">
        <v>6500</v>
      </c>
      <c r="G9" s="249"/>
      <c r="H9" s="250">
        <v>5000</v>
      </c>
      <c r="I9" s="239"/>
      <c r="J9" s="56"/>
    </row>
    <row r="10" spans="2:17" s="57" customFormat="1" x14ac:dyDescent="0.3">
      <c r="B10" s="245" t="s">
        <v>103</v>
      </c>
      <c r="C10" s="246"/>
      <c r="D10" s="247"/>
      <c r="E10" s="238" t="s">
        <v>18</v>
      </c>
      <c r="F10" s="238" t="s">
        <v>18</v>
      </c>
      <c r="G10" s="249"/>
      <c r="H10" s="250"/>
      <c r="I10" s="252">
        <v>50000</v>
      </c>
      <c r="J10" s="56"/>
      <c r="N10" s="251"/>
    </row>
    <row r="11" spans="2:17" s="57" customFormat="1" x14ac:dyDescent="0.3">
      <c r="B11" s="245" t="s">
        <v>46</v>
      </c>
      <c r="C11" s="246"/>
      <c r="D11" s="247"/>
      <c r="E11" s="253"/>
      <c r="F11" s="254"/>
      <c r="G11" s="249"/>
      <c r="H11" s="250"/>
      <c r="I11" s="252">
        <v>20000</v>
      </c>
      <c r="J11" s="56"/>
      <c r="N11" s="251"/>
    </row>
    <row r="12" spans="2:17" s="57" customFormat="1" x14ac:dyDescent="0.3">
      <c r="B12" s="245" t="s">
        <v>49</v>
      </c>
      <c r="C12" s="246"/>
      <c r="D12" s="247"/>
      <c r="E12" s="253">
        <v>42335.45</v>
      </c>
      <c r="F12" s="254"/>
      <c r="G12" s="249"/>
      <c r="H12" s="250"/>
      <c r="I12" s="252">
        <v>42335.45</v>
      </c>
      <c r="J12" s="56"/>
      <c r="N12" s="251"/>
    </row>
    <row r="13" spans="2:17" s="57" customFormat="1" ht="14.4" thickBot="1" x14ac:dyDescent="0.35">
      <c r="B13" s="245"/>
      <c r="C13" s="246"/>
      <c r="D13" s="247"/>
      <c r="E13" s="255" t="s">
        <v>18</v>
      </c>
      <c r="F13" s="256"/>
      <c r="G13" s="257"/>
      <c r="H13" s="258"/>
      <c r="I13" s="239" t="s">
        <v>18</v>
      </c>
      <c r="J13" s="56"/>
      <c r="K13" s="54"/>
      <c r="M13" s="259"/>
      <c r="P13" s="251"/>
      <c r="Q13" s="251"/>
    </row>
    <row r="14" spans="2:17" ht="14.4" thickBot="1" x14ac:dyDescent="0.35">
      <c r="B14" s="134" t="s">
        <v>3</v>
      </c>
      <c r="C14" s="135" t="e">
        <f>C4+C6+#REF!</f>
        <v>#REF!</v>
      </c>
      <c r="D14" s="136" t="e">
        <f>D4+D6+#REF!</f>
        <v>#REF!</v>
      </c>
      <c r="E14" s="137">
        <f>SUM(E4:E10)</f>
        <v>1690910.37</v>
      </c>
      <c r="F14" s="137">
        <f>SUM(F4:F10)</f>
        <v>1842330.97</v>
      </c>
      <c r="G14" s="137">
        <f>SUM(G4:G13)</f>
        <v>1680835</v>
      </c>
      <c r="H14" s="97">
        <f>SUM(H4:H13)</f>
        <v>1876794.57</v>
      </c>
      <c r="I14" s="98">
        <f>SUM(I4:I13)</f>
        <v>513585.45</v>
      </c>
      <c r="J14" s="52"/>
      <c r="K14" s="3"/>
      <c r="L14" s="1"/>
      <c r="M14" s="1"/>
    </row>
    <row r="15" spans="2:17" x14ac:dyDescent="0.3">
      <c r="B15" s="138" t="s">
        <v>63</v>
      </c>
      <c r="C15" s="139"/>
      <c r="D15" s="139"/>
      <c r="E15" s="139"/>
      <c r="F15" s="139"/>
      <c r="G15" s="140">
        <v>2022</v>
      </c>
      <c r="H15" s="132"/>
      <c r="I15" s="132"/>
      <c r="J15" s="52"/>
      <c r="K15" s="3"/>
      <c r="L15" s="1"/>
      <c r="M15" s="1"/>
    </row>
    <row r="16" spans="2:17" x14ac:dyDescent="0.3">
      <c r="B16" s="141" t="s">
        <v>66</v>
      </c>
      <c r="C16" s="142"/>
      <c r="D16" s="142"/>
      <c r="E16" s="142"/>
      <c r="F16" s="142"/>
      <c r="G16" s="145">
        <f>'KÜSK finantsplaan'!E17</f>
        <v>45000</v>
      </c>
      <c r="H16" s="132"/>
      <c r="I16" s="132"/>
      <c r="J16" s="52"/>
      <c r="K16" s="3"/>
      <c r="L16" s="1"/>
      <c r="M16" s="1"/>
    </row>
    <row r="17" spans="2:15" x14ac:dyDescent="0.3">
      <c r="B17" s="141" t="s">
        <v>67</v>
      </c>
      <c r="C17" s="142"/>
      <c r="D17" s="142"/>
      <c r="E17" s="142"/>
      <c r="F17" s="142"/>
      <c r="G17" s="145">
        <f>'KÜSK finantsplaan'!E38</f>
        <v>5000</v>
      </c>
      <c r="H17" s="132"/>
      <c r="I17" s="132"/>
      <c r="J17" s="52"/>
      <c r="K17" s="3"/>
      <c r="L17" s="1"/>
      <c r="M17" s="1"/>
    </row>
    <row r="18" spans="2:15" x14ac:dyDescent="0.3">
      <c r="B18" s="152" t="s">
        <v>64</v>
      </c>
      <c r="C18" s="142"/>
      <c r="D18" s="142"/>
      <c r="E18" s="142"/>
      <c r="F18" s="142"/>
      <c r="H18" s="132">
        <v>20000</v>
      </c>
      <c r="I18" s="132" t="s">
        <v>70</v>
      </c>
      <c r="J18" s="52"/>
      <c r="K18" s="3"/>
      <c r="L18" s="1"/>
      <c r="M18" s="1"/>
    </row>
    <row r="19" spans="2:15" ht="14.4" thickBot="1" x14ac:dyDescent="0.35">
      <c r="B19" s="153" t="s">
        <v>69</v>
      </c>
      <c r="C19" s="143"/>
      <c r="D19" s="143"/>
      <c r="E19" s="143"/>
      <c r="F19" s="143"/>
      <c r="G19" s="145">
        <f>'KÜSK finantsplaan'!E31</f>
        <v>17197.010000000002</v>
      </c>
      <c r="H19" s="99"/>
      <c r="I19" s="99"/>
      <c r="J19" s="84"/>
      <c r="K19" s="77"/>
      <c r="M19" s="79"/>
    </row>
    <row r="20" spans="2:15" ht="19.5" customHeight="1" thickBot="1" x14ac:dyDescent="0.35">
      <c r="B20" s="138" t="s">
        <v>19</v>
      </c>
      <c r="C20" s="138" t="s">
        <v>9</v>
      </c>
      <c r="D20" s="138" t="s">
        <v>10</v>
      </c>
      <c r="E20" s="144">
        <v>2018</v>
      </c>
      <c r="F20" s="144">
        <v>2019</v>
      </c>
      <c r="G20" s="143"/>
      <c r="H20" s="133">
        <v>2021</v>
      </c>
      <c r="I20" s="100"/>
      <c r="J20" s="52"/>
      <c r="K20" s="3"/>
      <c r="L20" s="1"/>
      <c r="M20" s="61"/>
      <c r="O20" s="79"/>
    </row>
    <row r="21" spans="2:15" ht="15" customHeight="1" x14ac:dyDescent="0.3">
      <c r="B21" s="63" t="s">
        <v>4</v>
      </c>
      <c r="C21" s="25">
        <v>0</v>
      </c>
      <c r="D21" s="64">
        <v>237532</v>
      </c>
      <c r="E21" s="64">
        <v>240032</v>
      </c>
      <c r="F21" s="37">
        <v>234400</v>
      </c>
      <c r="G21" s="120">
        <f>'KÜSK finantsplaan'!D33-G22</f>
        <v>254605</v>
      </c>
      <c r="H21" s="101">
        <v>245258</v>
      </c>
      <c r="I21" s="101"/>
      <c r="J21" s="53"/>
      <c r="K21" s="54"/>
      <c r="L21" s="1"/>
      <c r="M21" s="1"/>
    </row>
    <row r="22" spans="2:15" ht="15" customHeight="1" x14ac:dyDescent="0.3">
      <c r="B22" s="65" t="s">
        <v>20</v>
      </c>
      <c r="C22" s="26">
        <v>0</v>
      </c>
      <c r="D22" s="10">
        <v>35000</v>
      </c>
      <c r="E22" s="14">
        <f>SUM(C22:D22)</f>
        <v>35000</v>
      </c>
      <c r="F22" s="66">
        <v>35000</v>
      </c>
      <c r="G22" s="121">
        <f>'KÜSK finantsplaan'!D37</f>
        <v>35000</v>
      </c>
      <c r="H22" s="102">
        <v>35000</v>
      </c>
      <c r="I22" s="102"/>
      <c r="J22" s="53"/>
      <c r="K22" s="54"/>
      <c r="L22" s="1"/>
      <c r="M22" s="1"/>
    </row>
    <row r="23" spans="2:15" ht="15" customHeight="1" x14ac:dyDescent="0.3">
      <c r="B23" s="131" t="s">
        <v>56</v>
      </c>
      <c r="C23" s="67"/>
      <c r="D23" s="68"/>
      <c r="E23" s="40">
        <v>25000</v>
      </c>
      <c r="F23" s="69">
        <v>25000</v>
      </c>
      <c r="G23" s="122"/>
      <c r="H23" s="103">
        <f>H7+I7+I8</f>
        <v>17300</v>
      </c>
      <c r="I23" s="103"/>
      <c r="J23" s="53"/>
      <c r="K23" s="59"/>
      <c r="L23" s="1"/>
      <c r="M23" s="1"/>
    </row>
    <row r="24" spans="2:15" ht="15.75" customHeight="1" thickBot="1" x14ac:dyDescent="0.35">
      <c r="B24" s="65"/>
      <c r="C24" s="26">
        <v>0</v>
      </c>
      <c r="D24" s="10">
        <v>35000</v>
      </c>
      <c r="E24" s="14"/>
      <c r="F24" s="66">
        <v>500</v>
      </c>
      <c r="G24" s="121"/>
      <c r="H24" s="102">
        <v>500</v>
      </c>
      <c r="I24" s="102"/>
      <c r="J24" s="56"/>
      <c r="K24" s="54"/>
      <c r="L24" s="1"/>
      <c r="M24" s="1"/>
    </row>
    <row r="25" spans="2:15" s="76" customFormat="1" ht="42" thickBot="1" x14ac:dyDescent="0.35">
      <c r="B25" s="47" t="s">
        <v>29</v>
      </c>
      <c r="C25" s="19" t="s">
        <v>9</v>
      </c>
      <c r="D25" s="6" t="s">
        <v>10</v>
      </c>
      <c r="E25" s="7">
        <v>2018</v>
      </c>
      <c r="F25" s="31">
        <v>2019</v>
      </c>
      <c r="G25" s="119"/>
      <c r="H25" s="100">
        <v>2021</v>
      </c>
      <c r="I25" s="100"/>
      <c r="J25" s="58"/>
      <c r="K25" s="54"/>
      <c r="L25" s="2"/>
      <c r="M25" s="2"/>
    </row>
    <row r="26" spans="2:15" x14ac:dyDescent="0.3">
      <c r="B26" s="45" t="s">
        <v>35</v>
      </c>
      <c r="C26" s="39">
        <v>0</v>
      </c>
      <c r="D26" s="40">
        <v>300000</v>
      </c>
      <c r="E26" s="40">
        <f>SUM(C26:D26)</f>
        <v>300000</v>
      </c>
      <c r="F26" s="41">
        <v>200000</v>
      </c>
      <c r="G26" s="122">
        <f>'KÜSK finantsplaan'!D5</f>
        <v>140000</v>
      </c>
      <c r="H26" s="104">
        <v>141000</v>
      </c>
      <c r="I26" s="105"/>
      <c r="J26" s="30"/>
      <c r="K26" s="30"/>
      <c r="L26" s="1"/>
      <c r="M26" s="4"/>
    </row>
    <row r="27" spans="2:15" x14ac:dyDescent="0.3">
      <c r="B27" s="45" t="s">
        <v>38</v>
      </c>
      <c r="C27" s="39">
        <v>0</v>
      </c>
      <c r="D27" s="40">
        <v>310000</v>
      </c>
      <c r="E27" s="40">
        <f>SUM(C27:D27)</f>
        <v>310000</v>
      </c>
      <c r="F27" s="41">
        <v>419830.97</v>
      </c>
      <c r="G27" s="122">
        <f>'KÜSK finantsplaan'!D6</f>
        <v>464000</v>
      </c>
      <c r="H27" s="104">
        <f>464000+14847</f>
        <v>478847</v>
      </c>
      <c r="I27" s="104"/>
      <c r="J27" s="30"/>
      <c r="K27" s="54"/>
      <c r="L27" s="1"/>
      <c r="M27" s="4"/>
    </row>
    <row r="28" spans="2:15" x14ac:dyDescent="0.3">
      <c r="B28" s="91" t="s">
        <v>57</v>
      </c>
      <c r="C28" s="39">
        <v>0</v>
      </c>
      <c r="D28" s="40">
        <v>310000</v>
      </c>
      <c r="E28" s="40" t="s">
        <v>18</v>
      </c>
      <c r="F28" s="41" t="s">
        <v>18</v>
      </c>
      <c r="G28" s="123"/>
      <c r="H28" s="104">
        <v>300000</v>
      </c>
      <c r="I28" s="104"/>
      <c r="J28" s="30"/>
      <c r="K28" s="54"/>
      <c r="L28" s="1"/>
      <c r="M28" s="1"/>
    </row>
    <row r="29" spans="2:15" ht="14.4" thickBot="1" x14ac:dyDescent="0.35">
      <c r="B29" s="46" t="s">
        <v>21</v>
      </c>
      <c r="C29" s="42">
        <v>0</v>
      </c>
      <c r="D29" s="43">
        <v>310000</v>
      </c>
      <c r="E29" s="43" t="s">
        <v>18</v>
      </c>
      <c r="F29" s="44" t="s">
        <v>18</v>
      </c>
      <c r="G29" s="124"/>
      <c r="H29" s="106">
        <v>45000</v>
      </c>
      <c r="I29" s="106"/>
      <c r="J29" s="30"/>
      <c r="K29" s="54"/>
      <c r="L29" s="1"/>
      <c r="M29" s="1"/>
      <c r="N29" s="78"/>
    </row>
    <row r="30" spans="2:15" x14ac:dyDescent="0.3">
      <c r="B30" s="48" t="s">
        <v>11</v>
      </c>
      <c r="C30" s="20">
        <v>0</v>
      </c>
      <c r="D30" s="11">
        <v>93000</v>
      </c>
      <c r="E30" s="11">
        <f t="shared" ref="E30:E38" si="0">SUM(C30:D30)</f>
        <v>93000</v>
      </c>
      <c r="F30" s="32">
        <v>105000</v>
      </c>
      <c r="G30" s="125">
        <f>'KÜSK finantsplaan'!D7</f>
        <v>80000</v>
      </c>
      <c r="H30" s="101">
        <f>105000+75000+90000</f>
        <v>270000</v>
      </c>
      <c r="I30" s="107"/>
      <c r="J30" s="56"/>
      <c r="K30" s="57"/>
      <c r="L30" s="4"/>
      <c r="M30" s="4"/>
    </row>
    <row r="31" spans="2:15" x14ac:dyDescent="0.3">
      <c r="B31" s="51" t="s">
        <v>58</v>
      </c>
      <c r="C31" s="25"/>
      <c r="D31" s="8"/>
      <c r="E31" s="8"/>
      <c r="F31" s="37"/>
      <c r="G31" s="126"/>
      <c r="H31" s="108"/>
      <c r="I31" s="109"/>
      <c r="J31" s="56"/>
      <c r="K31" s="57"/>
      <c r="L31" s="4"/>
      <c r="M31" s="4"/>
    </row>
    <row r="32" spans="2:15" x14ac:dyDescent="0.3">
      <c r="B32" s="49" t="s">
        <v>6</v>
      </c>
      <c r="C32" s="21">
        <v>0</v>
      </c>
      <c r="D32" s="9">
        <v>0</v>
      </c>
      <c r="E32" s="9">
        <f t="shared" si="0"/>
        <v>0</v>
      </c>
      <c r="F32" s="33">
        <v>0</v>
      </c>
      <c r="G32" s="127">
        <v>0</v>
      </c>
      <c r="H32" s="110"/>
      <c r="I32" s="110"/>
      <c r="J32" s="56"/>
      <c r="K32" s="54"/>
      <c r="L32" s="4"/>
      <c r="M32" s="4"/>
    </row>
    <row r="33" spans="2:13" x14ac:dyDescent="0.3">
      <c r="B33" s="49" t="s">
        <v>7</v>
      </c>
      <c r="C33" s="22">
        <v>0</v>
      </c>
      <c r="D33" s="13">
        <v>116900</v>
      </c>
      <c r="E33" s="9">
        <f t="shared" si="0"/>
        <v>116900</v>
      </c>
      <c r="F33" s="34">
        <v>153900</v>
      </c>
      <c r="G33" s="127">
        <f>'KÜSK finantsplaan'!D9</f>
        <v>100000</v>
      </c>
      <c r="H33" s="110">
        <v>104442.5</v>
      </c>
      <c r="I33" s="110"/>
      <c r="J33" s="30"/>
      <c r="K33" s="54"/>
      <c r="L33" s="4"/>
      <c r="M33" s="4"/>
    </row>
    <row r="34" spans="2:13" x14ac:dyDescent="0.3">
      <c r="B34" s="49" t="s">
        <v>37</v>
      </c>
      <c r="C34" s="23">
        <v>0</v>
      </c>
      <c r="D34" s="9">
        <v>5000</v>
      </c>
      <c r="E34" s="9">
        <f t="shared" si="0"/>
        <v>5000</v>
      </c>
      <c r="F34" s="34">
        <v>5000</v>
      </c>
      <c r="G34" s="127"/>
      <c r="H34" s="110">
        <f>G34</f>
        <v>0</v>
      </c>
      <c r="I34" s="110"/>
      <c r="J34" s="56"/>
      <c r="K34" s="54"/>
      <c r="L34" s="4"/>
      <c r="M34" s="4"/>
    </row>
    <row r="35" spans="2:13" x14ac:dyDescent="0.3">
      <c r="B35" s="50" t="s">
        <v>45</v>
      </c>
      <c r="C35" s="22">
        <v>30410.37</v>
      </c>
      <c r="D35" s="13">
        <f>53000+918</f>
        <v>53918</v>
      </c>
      <c r="E35" s="9">
        <f t="shared" si="0"/>
        <v>84328.37</v>
      </c>
      <c r="F35" s="34">
        <v>0</v>
      </c>
      <c r="G35" s="127">
        <f>'KÜSK finantsplaan'!D22</f>
        <v>30000</v>
      </c>
      <c r="H35" s="110">
        <v>15000</v>
      </c>
      <c r="I35" s="110"/>
      <c r="J35" s="56"/>
      <c r="K35" s="57"/>
      <c r="L35" s="4"/>
      <c r="M35" s="4"/>
    </row>
    <row r="36" spans="2:13" x14ac:dyDescent="0.3">
      <c r="B36" s="45" t="s">
        <v>12</v>
      </c>
      <c r="C36" s="70">
        <v>0</v>
      </c>
      <c r="D36" s="9">
        <v>68000</v>
      </c>
      <c r="E36" s="9">
        <f t="shared" si="0"/>
        <v>68000</v>
      </c>
      <c r="F36" s="71">
        <v>68000</v>
      </c>
      <c r="G36" s="127">
        <f>'KÜSK finantsplaan'!D16</f>
        <v>25000</v>
      </c>
      <c r="H36" s="111">
        <f>G36+5474.8</f>
        <v>30474.799999999999</v>
      </c>
      <c r="I36" s="112"/>
      <c r="J36" s="56"/>
      <c r="K36" s="57"/>
      <c r="L36" s="4"/>
      <c r="M36" s="4"/>
    </row>
    <row r="37" spans="2:13" x14ac:dyDescent="0.3">
      <c r="B37" s="51" t="s">
        <v>13</v>
      </c>
      <c r="C37" s="70">
        <v>0</v>
      </c>
      <c r="D37" s="13">
        <v>34650</v>
      </c>
      <c r="E37" s="9">
        <f t="shared" si="0"/>
        <v>34650</v>
      </c>
      <c r="F37" s="71">
        <v>44700</v>
      </c>
      <c r="G37" s="127">
        <f>'KÜSK finantsplaan'!D25</f>
        <v>32230</v>
      </c>
      <c r="H37" s="111">
        <f>G37+20517.61+1704.66</f>
        <v>54452.270000000004</v>
      </c>
      <c r="I37" s="112"/>
      <c r="J37" s="56"/>
      <c r="K37" s="57"/>
      <c r="L37" s="4"/>
      <c r="M37" s="4"/>
    </row>
    <row r="38" spans="2:13" x14ac:dyDescent="0.3">
      <c r="B38" s="49" t="s">
        <v>14</v>
      </c>
      <c r="C38" s="16">
        <v>0</v>
      </c>
      <c r="D38" s="72">
        <v>294000</v>
      </c>
      <c r="E38" s="9">
        <f t="shared" si="0"/>
        <v>294000</v>
      </c>
      <c r="F38" s="33">
        <v>294000</v>
      </c>
      <c r="G38" s="270">
        <f>'KÜSK finantsplaan'!D21</f>
        <v>430000</v>
      </c>
      <c r="H38" s="110">
        <v>294000</v>
      </c>
      <c r="I38" s="110"/>
      <c r="J38" s="56"/>
      <c r="K38" s="57"/>
      <c r="L38" s="4"/>
      <c r="M38" s="4"/>
    </row>
    <row r="39" spans="2:13" x14ac:dyDescent="0.3">
      <c r="B39" s="50" t="s">
        <v>15</v>
      </c>
      <c r="C39" s="17"/>
      <c r="D39" s="14"/>
      <c r="E39" s="10"/>
      <c r="F39" s="35">
        <v>132000</v>
      </c>
      <c r="G39" s="271"/>
      <c r="H39" s="102">
        <v>132000</v>
      </c>
      <c r="I39" s="102"/>
      <c r="J39" s="56"/>
      <c r="K39" s="57"/>
      <c r="L39" s="4"/>
      <c r="M39" s="4"/>
    </row>
    <row r="40" spans="2:13" x14ac:dyDescent="0.3">
      <c r="B40" s="50" t="s">
        <v>16</v>
      </c>
      <c r="C40" s="24">
        <v>0</v>
      </c>
      <c r="D40" s="14">
        <v>4000</v>
      </c>
      <c r="E40" s="10">
        <f>SUM(C40:D40)</f>
        <v>4000</v>
      </c>
      <c r="F40" s="35">
        <v>4000</v>
      </c>
      <c r="G40" s="271"/>
      <c r="H40" s="102">
        <v>4000</v>
      </c>
      <c r="I40" s="102"/>
      <c r="J40" s="56"/>
      <c r="K40" s="57"/>
      <c r="L40" s="4"/>
      <c r="M40" s="4"/>
    </row>
    <row r="41" spans="2:13" ht="14.4" thickBot="1" x14ac:dyDescent="0.35">
      <c r="B41" s="75" t="s">
        <v>47</v>
      </c>
      <c r="G41" s="128"/>
      <c r="H41" s="99">
        <f>I11+I12</f>
        <v>62335.45</v>
      </c>
      <c r="I41" s="102"/>
      <c r="J41" s="56"/>
      <c r="K41" s="57"/>
      <c r="L41" s="4"/>
      <c r="M41" s="4"/>
    </row>
    <row r="42" spans="2:13" x14ac:dyDescent="0.3">
      <c r="B42" s="51" t="s">
        <v>8</v>
      </c>
      <c r="C42" s="25">
        <v>0</v>
      </c>
      <c r="D42" s="8">
        <v>20000</v>
      </c>
      <c r="E42" s="8">
        <f>SUM(C42:D42)</f>
        <v>20000</v>
      </c>
      <c r="F42" s="37">
        <v>30000</v>
      </c>
      <c r="G42" s="272">
        <f>'KÜSK finantsplaan'!D10</f>
        <v>90000</v>
      </c>
      <c r="H42" s="113">
        <f>40000</f>
        <v>40000</v>
      </c>
      <c r="I42" s="108"/>
      <c r="J42" s="30"/>
      <c r="K42" s="3"/>
      <c r="L42" s="1"/>
      <c r="M42" s="62"/>
    </row>
    <row r="43" spans="2:13" x14ac:dyDescent="0.3">
      <c r="B43" s="49" t="s">
        <v>36</v>
      </c>
      <c r="C43" s="22">
        <v>0</v>
      </c>
      <c r="D43" s="9">
        <v>37000</v>
      </c>
      <c r="E43" s="9">
        <f>SUM(C43:D43)</f>
        <v>37000</v>
      </c>
      <c r="F43" s="266">
        <v>85000</v>
      </c>
      <c r="G43" s="271"/>
      <c r="H43" s="264">
        <f>106000</f>
        <v>106000</v>
      </c>
      <c r="I43" s="268"/>
      <c r="J43" s="60"/>
      <c r="K43" s="55"/>
      <c r="L43" s="1"/>
      <c r="M43" s="62"/>
    </row>
    <row r="44" spans="2:13" ht="14.4" thickBot="1" x14ac:dyDescent="0.35">
      <c r="B44" s="50" t="s">
        <v>39</v>
      </c>
      <c r="C44" s="26">
        <v>0</v>
      </c>
      <c r="D44" s="10">
        <v>24000</v>
      </c>
      <c r="E44" s="10">
        <f>SUM(C44:D44)</f>
        <v>24000</v>
      </c>
      <c r="F44" s="267"/>
      <c r="G44" s="273"/>
      <c r="H44" s="265"/>
      <c r="I44" s="269"/>
      <c r="J44" s="29"/>
      <c r="K44" s="1"/>
      <c r="L44" s="1"/>
      <c r="M44" s="1"/>
    </row>
    <row r="45" spans="2:13" ht="14.4" thickBot="1" x14ac:dyDescent="0.35">
      <c r="B45" s="45" t="s">
        <v>59</v>
      </c>
      <c r="C45" s="67"/>
      <c r="D45" s="68"/>
      <c r="E45" s="68"/>
      <c r="F45" s="92"/>
      <c r="G45" s="129"/>
      <c r="H45" s="114"/>
      <c r="I45" s="115"/>
      <c r="J45" s="29"/>
      <c r="K45" s="1"/>
      <c r="L45" s="1"/>
      <c r="M45" s="1"/>
    </row>
    <row r="46" spans="2:13" ht="14.4" thickBot="1" x14ac:dyDescent="0.35">
      <c r="B46" s="28" t="s">
        <v>3</v>
      </c>
      <c r="C46" s="27">
        <f t="shared" ref="C46:I46" si="1">SUM(C42:C44)</f>
        <v>0</v>
      </c>
      <c r="D46" s="12">
        <f t="shared" si="1"/>
        <v>81000</v>
      </c>
      <c r="E46" s="12">
        <f t="shared" si="1"/>
        <v>81000</v>
      </c>
      <c r="F46" s="36">
        <f t="shared" si="1"/>
        <v>115000</v>
      </c>
      <c r="G46" s="130">
        <f>SUM(G21:G45)-6395</f>
        <v>1674440</v>
      </c>
      <c r="H46" s="116">
        <f>SUM(H42:H44)</f>
        <v>146000</v>
      </c>
      <c r="I46" s="116">
        <f t="shared" si="1"/>
        <v>0</v>
      </c>
      <c r="J46" s="29"/>
      <c r="K46" s="1"/>
      <c r="L46" s="1"/>
      <c r="M46" s="1"/>
    </row>
    <row r="47" spans="2:13" x14ac:dyDescent="0.3">
      <c r="G47" s="79">
        <f>SUM(G16:G46)</f>
        <v>3422472.01</v>
      </c>
      <c r="H47" s="99"/>
      <c r="I47" s="99"/>
    </row>
    <row r="48" spans="2:13" x14ac:dyDescent="0.3">
      <c r="B48" s="83"/>
      <c r="C48" s="83"/>
      <c r="D48" s="83"/>
      <c r="E48" s="83"/>
      <c r="F48" s="83"/>
      <c r="G48" s="83"/>
      <c r="H48" s="117"/>
      <c r="I48" s="117"/>
    </row>
    <row r="49" spans="2:9" x14ac:dyDescent="0.3">
      <c r="H49" s="99"/>
      <c r="I49" s="99"/>
    </row>
    <row r="50" spans="2:9" x14ac:dyDescent="0.3">
      <c r="B50" s="75" t="s">
        <v>22</v>
      </c>
      <c r="E50" s="79" t="e">
        <f>E14-#REF!</f>
        <v>#REF!</v>
      </c>
      <c r="F50" s="79" t="e">
        <f>F14-#REF!</f>
        <v>#REF!</v>
      </c>
      <c r="G50" s="90">
        <f>Eelarve!G46-'KÜSK finantsplaan'!D40</f>
        <v>-6395</v>
      </c>
      <c r="H50" s="99"/>
      <c r="I50" s="99"/>
    </row>
    <row r="51" spans="2:9" x14ac:dyDescent="0.3">
      <c r="H51" s="99"/>
      <c r="I51" s="99"/>
    </row>
    <row r="52" spans="2:9" x14ac:dyDescent="0.3">
      <c r="H52" s="99"/>
      <c r="I52" s="99"/>
    </row>
    <row r="53" spans="2:9" x14ac:dyDescent="0.3">
      <c r="H53" s="118"/>
      <c r="I53" s="99"/>
    </row>
    <row r="54" spans="2:9" x14ac:dyDescent="0.3">
      <c r="H54" s="99"/>
      <c r="I54" s="99"/>
    </row>
    <row r="55" spans="2:9" x14ac:dyDescent="0.3">
      <c r="H55" s="99"/>
      <c r="I55" s="99"/>
    </row>
    <row r="57" spans="2:9" x14ac:dyDescent="0.3">
      <c r="E57" s="75" t="s">
        <v>5</v>
      </c>
    </row>
  </sheetData>
  <mergeCells count="5">
    <mergeCell ref="H43:H44"/>
    <mergeCell ref="F43:F44"/>
    <mergeCell ref="I43:I44"/>
    <mergeCell ref="G38:G40"/>
    <mergeCell ref="G42:G44"/>
  </mergeCells>
  <pageMargins left="0.51181102362204722" right="0.51181102362204722" top="0.55118110236220474" bottom="0.55118110236220474" header="0.31496062992125984" footer="0.31496062992125984"/>
  <pageSetup paperSize="9" scale="98" orientation="landscape" r:id="rId1"/>
  <colBreaks count="1" manualBreakCount="1">
    <brk id="8" max="1048575" man="1"/>
  </colBreaks>
  <customProperties>
    <customPr name="EpmWorksheetKeyString_GUID" r:id="rId2"/>
  </customProperties>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H70"/>
  <sheetViews>
    <sheetView tabSelected="1" zoomScale="55" zoomScaleNormal="55" workbookViewId="0">
      <pane ySplit="1" topLeftCell="A2" activePane="bottomLeft" state="frozen"/>
      <selection pane="bottomLeft" activeCell="A41" sqref="A41"/>
    </sheetView>
  </sheetViews>
  <sheetFormatPr defaultColWidth="8.5546875" defaultRowHeight="13.8" x14ac:dyDescent="0.25"/>
  <cols>
    <col min="1" max="1" width="58.6640625" style="182" customWidth="1"/>
    <col min="2" max="3" width="18.5546875" style="192" hidden="1" customWidth="1"/>
    <col min="4" max="4" width="14.88671875" style="170" customWidth="1"/>
    <col min="5" max="5" width="15.44140625" style="159" customWidth="1"/>
    <col min="6" max="6" width="19.44140625" style="159" customWidth="1"/>
    <col min="7" max="7" width="80.33203125" style="159" customWidth="1"/>
    <col min="8" max="8" width="14" style="159" bestFit="1" customWidth="1"/>
    <col min="9" max="16384" width="8.5546875" style="159"/>
  </cols>
  <sheetData>
    <row r="1" spans="1:7" ht="68.25" customHeight="1" thickBot="1" x14ac:dyDescent="0.3">
      <c r="A1" s="218" t="s">
        <v>105</v>
      </c>
      <c r="B1" s="219" t="s">
        <v>73</v>
      </c>
      <c r="C1" s="220" t="s">
        <v>74</v>
      </c>
      <c r="D1" s="221">
        <v>2022</v>
      </c>
      <c r="E1" s="222" t="s">
        <v>72</v>
      </c>
      <c r="F1" s="222" t="s">
        <v>107</v>
      </c>
      <c r="G1" s="223" t="s">
        <v>80</v>
      </c>
    </row>
    <row r="2" spans="1:7" x14ac:dyDescent="0.25">
      <c r="A2" s="212" t="s">
        <v>32</v>
      </c>
      <c r="B2" s="213"/>
      <c r="C2" s="214"/>
      <c r="D2" s="215">
        <f>D5+D6+D7+D8+D9+D10</f>
        <v>874000</v>
      </c>
      <c r="E2" s="216"/>
      <c r="F2" s="216"/>
      <c r="G2" s="217"/>
    </row>
    <row r="3" spans="1:7" ht="41.4" x14ac:dyDescent="0.25">
      <c r="A3" s="86" t="s">
        <v>75</v>
      </c>
      <c r="B3" s="164"/>
      <c r="C3" s="165"/>
      <c r="D3" s="166"/>
      <c r="E3" s="163"/>
      <c r="F3" s="163"/>
      <c r="G3" s="206"/>
    </row>
    <row r="4" spans="1:7" ht="124.2" x14ac:dyDescent="0.25">
      <c r="A4" s="86" t="s">
        <v>76</v>
      </c>
      <c r="B4" s="164"/>
      <c r="C4" s="165"/>
      <c r="D4" s="166"/>
      <c r="E4" s="163"/>
      <c r="F4" s="163"/>
      <c r="G4" s="206"/>
    </row>
    <row r="5" spans="1:7" ht="15" customHeight="1" x14ac:dyDescent="0.25">
      <c r="A5" s="73" t="s">
        <v>42</v>
      </c>
      <c r="B5" s="93"/>
      <c r="C5" s="154">
        <v>8367.74</v>
      </c>
      <c r="D5" s="147">
        <v>140000</v>
      </c>
      <c r="E5" s="167"/>
      <c r="F5" s="277">
        <v>4395.7299999999996</v>
      </c>
      <c r="G5" s="274" t="s">
        <v>106</v>
      </c>
    </row>
    <row r="6" spans="1:7" ht="139.5" customHeight="1" x14ac:dyDescent="0.25">
      <c r="A6" s="73" t="s">
        <v>27</v>
      </c>
      <c r="B6" s="93"/>
      <c r="C6" s="154">
        <v>1942.16</v>
      </c>
      <c r="D6" s="147">
        <v>464000</v>
      </c>
      <c r="E6" s="163"/>
      <c r="F6" s="277">
        <v>88083.28</v>
      </c>
      <c r="G6" s="274"/>
    </row>
    <row r="7" spans="1:7" ht="110.4" x14ac:dyDescent="0.25">
      <c r="A7" s="74" t="s">
        <v>23</v>
      </c>
      <c r="B7" s="95">
        <f>50000+25000</f>
        <v>75000</v>
      </c>
      <c r="C7" s="155">
        <f>B7+2527.78</f>
        <v>77527.78</v>
      </c>
      <c r="D7" s="147">
        <f>105000-25000</f>
        <v>80000</v>
      </c>
      <c r="E7" s="163"/>
      <c r="F7" s="277">
        <f>270000-122218.2</f>
        <v>147781.79999999999</v>
      </c>
      <c r="G7" s="207" t="s">
        <v>84</v>
      </c>
    </row>
    <row r="8" spans="1:7" x14ac:dyDescent="0.25">
      <c r="A8" s="74" t="s">
        <v>24</v>
      </c>
      <c r="B8" s="96">
        <v>90000</v>
      </c>
      <c r="C8" s="156">
        <f>B8</f>
        <v>90000</v>
      </c>
      <c r="D8" s="147"/>
      <c r="E8" s="163"/>
      <c r="F8" s="163"/>
      <c r="G8" s="206"/>
    </row>
    <row r="9" spans="1:7" ht="110.4" x14ac:dyDescent="0.25">
      <c r="A9" s="74" t="s">
        <v>28</v>
      </c>
      <c r="B9" s="93"/>
      <c r="C9" s="154"/>
      <c r="D9" s="147">
        <v>100000</v>
      </c>
      <c r="E9" s="168"/>
      <c r="F9" s="168"/>
      <c r="G9" s="207" t="s">
        <v>85</v>
      </c>
    </row>
    <row r="10" spans="1:7" ht="96.6" x14ac:dyDescent="0.25">
      <c r="A10" s="73" t="s">
        <v>65</v>
      </c>
      <c r="B10" s="93"/>
      <c r="C10" s="154">
        <v>37065.39</v>
      </c>
      <c r="D10" s="147">
        <f>80000+10000</f>
        <v>90000</v>
      </c>
      <c r="E10" s="169"/>
      <c r="F10" s="277">
        <v>4127.05</v>
      </c>
      <c r="G10" s="208" t="s">
        <v>88</v>
      </c>
    </row>
    <row r="11" spans="1:7" x14ac:dyDescent="0.25">
      <c r="A11" s="73"/>
      <c r="B11" s="93"/>
      <c r="C11" s="154"/>
      <c r="D11" s="147"/>
      <c r="E11" s="163"/>
      <c r="F11" s="163"/>
      <c r="G11" s="206"/>
    </row>
    <row r="12" spans="1:7" x14ac:dyDescent="0.25">
      <c r="A12" s="160" t="s">
        <v>31</v>
      </c>
      <c r="B12" s="161"/>
      <c r="C12" s="162"/>
      <c r="D12" s="146">
        <f>D15+D16</f>
        <v>25000</v>
      </c>
      <c r="E12" s="163"/>
      <c r="F12" s="163"/>
      <c r="G12" s="206"/>
    </row>
    <row r="13" spans="1:7" ht="69" x14ac:dyDescent="0.25">
      <c r="A13" s="86" t="s">
        <v>77</v>
      </c>
      <c r="B13" s="164"/>
      <c r="C13" s="165"/>
      <c r="D13" s="166"/>
      <c r="E13" s="163"/>
      <c r="F13" s="163"/>
      <c r="G13" s="206"/>
    </row>
    <row r="14" spans="1:7" ht="96.6" x14ac:dyDescent="0.25">
      <c r="A14" s="86" t="s">
        <v>54</v>
      </c>
      <c r="B14" s="164"/>
      <c r="C14" s="165"/>
      <c r="D14" s="166"/>
      <c r="E14" s="163"/>
      <c r="F14" s="163"/>
      <c r="G14" s="206"/>
    </row>
    <row r="15" spans="1:7" ht="27.6" x14ac:dyDescent="0.25">
      <c r="A15" s="73" t="s">
        <v>41</v>
      </c>
      <c r="B15" s="94">
        <v>300000</v>
      </c>
      <c r="C15" s="156">
        <f>B15</f>
        <v>300000</v>
      </c>
      <c r="D15" s="147"/>
      <c r="E15" s="163"/>
      <c r="F15" s="278">
        <v>300000</v>
      </c>
      <c r="G15" s="209" t="s">
        <v>102</v>
      </c>
    </row>
    <row r="16" spans="1:7" ht="51" customHeight="1" x14ac:dyDescent="0.25">
      <c r="A16" s="73" t="s">
        <v>40</v>
      </c>
      <c r="B16" s="93"/>
      <c r="C16" s="154">
        <v>933.6</v>
      </c>
      <c r="D16" s="147">
        <v>25000</v>
      </c>
      <c r="E16" s="163"/>
      <c r="F16" s="277">
        <v>933.6</v>
      </c>
      <c r="G16" s="209" t="s">
        <v>95</v>
      </c>
    </row>
    <row r="17" spans="1:7" ht="41.4" x14ac:dyDescent="0.25">
      <c r="A17" s="73" t="s">
        <v>91</v>
      </c>
      <c r="B17" s="93"/>
      <c r="C17" s="93"/>
      <c r="D17" s="177"/>
      <c r="E17" s="87">
        <v>45000</v>
      </c>
      <c r="F17" s="87"/>
      <c r="G17" s="209" t="s">
        <v>101</v>
      </c>
    </row>
    <row r="18" spans="1:7" ht="39" customHeight="1" x14ac:dyDescent="0.25">
      <c r="A18" s="160" t="s">
        <v>33</v>
      </c>
      <c r="B18" s="161"/>
      <c r="C18" s="162"/>
      <c r="D18" s="146">
        <f>D21+D22+D25+D24</f>
        <v>492230</v>
      </c>
      <c r="E18" s="163"/>
      <c r="F18" s="163"/>
      <c r="G18" s="206"/>
    </row>
    <row r="19" spans="1:7" ht="82.8" x14ac:dyDescent="0.25">
      <c r="A19" s="86" t="s">
        <v>34</v>
      </c>
      <c r="B19" s="164"/>
      <c r="C19" s="165"/>
      <c r="D19" s="166"/>
      <c r="E19" s="163"/>
      <c r="F19" s="163"/>
      <c r="G19" s="206"/>
    </row>
    <row r="20" spans="1:7" ht="82.5" customHeight="1" x14ac:dyDescent="0.25">
      <c r="A20" s="86" t="s">
        <v>78</v>
      </c>
      <c r="B20" s="164"/>
      <c r="C20" s="165"/>
      <c r="D20" s="166"/>
      <c r="E20" s="163"/>
      <c r="F20" s="163"/>
      <c r="G20" s="206"/>
    </row>
    <row r="21" spans="1:7" s="172" customFormat="1" ht="69" x14ac:dyDescent="0.25">
      <c r="A21" s="74" t="s">
        <v>30</v>
      </c>
      <c r="B21" s="93"/>
      <c r="C21" s="154"/>
      <c r="D21" s="148">
        <v>430000</v>
      </c>
      <c r="E21" s="171"/>
      <c r="F21" s="171"/>
      <c r="G21" s="260" t="s">
        <v>100</v>
      </c>
    </row>
    <row r="22" spans="1:7" ht="27.6" x14ac:dyDescent="0.25">
      <c r="A22" s="74" t="s">
        <v>43</v>
      </c>
      <c r="B22" s="93"/>
      <c r="C22" s="154"/>
      <c r="D22" s="148">
        <v>30000</v>
      </c>
      <c r="E22" s="173"/>
      <c r="F22" s="173"/>
      <c r="G22" s="209" t="s">
        <v>99</v>
      </c>
    </row>
    <row r="23" spans="1:7" x14ac:dyDescent="0.25">
      <c r="A23" s="74" t="s">
        <v>25</v>
      </c>
      <c r="B23" s="93"/>
      <c r="C23" s="154">
        <v>9511.33</v>
      </c>
      <c r="D23" s="147"/>
      <c r="E23" s="163"/>
      <c r="F23" s="163"/>
      <c r="G23" s="275" t="s">
        <v>98</v>
      </c>
    </row>
    <row r="24" spans="1:7" s="85" customFormat="1" ht="87" customHeight="1" x14ac:dyDescent="0.3">
      <c r="A24" s="149" t="s">
        <v>50</v>
      </c>
      <c r="B24" s="157"/>
      <c r="C24" s="151"/>
      <c r="D24" s="150"/>
      <c r="E24" s="200">
        <v>42335.45</v>
      </c>
      <c r="F24" s="200"/>
      <c r="G24" s="276"/>
    </row>
    <row r="25" spans="1:7" ht="82.8" x14ac:dyDescent="0.25">
      <c r="A25" s="149" t="s">
        <v>89</v>
      </c>
      <c r="B25" s="157">
        <f>5000+5000</f>
        <v>10000</v>
      </c>
      <c r="C25" s="263">
        <f>B25+29790.05</f>
        <v>39790.050000000003</v>
      </c>
      <c r="D25" s="158">
        <f>D26+D27+D28+D29+D31</f>
        <v>32230</v>
      </c>
      <c r="E25" s="163"/>
      <c r="F25" s="277">
        <v>29790.05</v>
      </c>
      <c r="G25" s="261" t="s">
        <v>87</v>
      </c>
    </row>
    <row r="26" spans="1:7" ht="41.4" x14ac:dyDescent="0.25">
      <c r="A26" s="201" t="s">
        <v>108</v>
      </c>
      <c r="B26" s="202"/>
      <c r="C26" s="202"/>
      <c r="D26" s="203">
        <f>5000</f>
        <v>5000</v>
      </c>
      <c r="E26" s="204"/>
      <c r="F26" s="277">
        <v>10000</v>
      </c>
      <c r="G26" s="261" t="s">
        <v>86</v>
      </c>
    </row>
    <row r="27" spans="1:7" x14ac:dyDescent="0.25">
      <c r="A27" s="201" t="s">
        <v>51</v>
      </c>
      <c r="B27" s="202"/>
      <c r="C27" s="202"/>
      <c r="D27" s="203">
        <v>6500</v>
      </c>
      <c r="E27" s="205"/>
      <c r="F27" s="205"/>
      <c r="G27" s="206"/>
    </row>
    <row r="28" spans="1:7" ht="27.6" x14ac:dyDescent="0.25">
      <c r="A28" s="201" t="s">
        <v>52</v>
      </c>
      <c r="B28" s="202"/>
      <c r="C28" s="202"/>
      <c r="D28" s="203">
        <v>5000</v>
      </c>
      <c r="E28" s="205"/>
      <c r="F28" s="205"/>
      <c r="G28" s="206"/>
    </row>
    <row r="29" spans="1:7" ht="27.6" x14ac:dyDescent="0.25">
      <c r="A29" s="201" t="s">
        <v>53</v>
      </c>
      <c r="B29" s="202"/>
      <c r="C29" s="202"/>
      <c r="D29" s="203">
        <f>10000+5730</f>
        <v>15730</v>
      </c>
      <c r="E29" s="205"/>
      <c r="F29" s="205"/>
      <c r="G29" s="206"/>
    </row>
    <row r="30" spans="1:7" x14ac:dyDescent="0.25">
      <c r="A30" s="201" t="s">
        <v>68</v>
      </c>
      <c r="B30" s="202"/>
      <c r="C30" s="202"/>
      <c r="D30" s="203">
        <v>0</v>
      </c>
      <c r="E30" s="205"/>
      <c r="F30" s="205"/>
      <c r="G30" s="206"/>
    </row>
    <row r="31" spans="1:7" ht="41.4" x14ac:dyDescent="0.25">
      <c r="A31" s="174" t="s">
        <v>81</v>
      </c>
      <c r="B31" s="93"/>
      <c r="C31" s="93"/>
      <c r="D31" s="87"/>
      <c r="E31" s="163">
        <f>9266.01+7931</f>
        <v>17197.010000000002</v>
      </c>
      <c r="F31" s="163"/>
      <c r="G31" s="260" t="s">
        <v>104</v>
      </c>
    </row>
    <row r="32" spans="1:7" ht="27.6" x14ac:dyDescent="0.25">
      <c r="A32" s="175" t="s">
        <v>71</v>
      </c>
      <c r="B32" s="176"/>
      <c r="C32" s="176"/>
      <c r="D32" s="177"/>
      <c r="E32" s="178">
        <v>51600</v>
      </c>
      <c r="F32" s="178"/>
      <c r="G32" s="210" t="s">
        <v>90</v>
      </c>
    </row>
    <row r="33" spans="1:8" x14ac:dyDescent="0.25">
      <c r="A33" s="160" t="s">
        <v>19</v>
      </c>
      <c r="B33" s="161"/>
      <c r="C33" s="162"/>
      <c r="D33" s="179">
        <f>D36+D37-6395</f>
        <v>289605</v>
      </c>
      <c r="E33" s="163"/>
      <c r="F33" s="163"/>
      <c r="G33" s="211"/>
    </row>
    <row r="34" spans="1:8" ht="96.6" x14ac:dyDescent="0.25">
      <c r="A34" s="86" t="s">
        <v>55</v>
      </c>
      <c r="B34" s="164"/>
      <c r="C34" s="165"/>
      <c r="D34" s="166"/>
      <c r="E34" s="163"/>
      <c r="F34" s="163"/>
      <c r="G34" s="206"/>
    </row>
    <row r="35" spans="1:8" ht="55.2" x14ac:dyDescent="0.25">
      <c r="A35" s="86" t="s">
        <v>79</v>
      </c>
      <c r="B35" s="164"/>
      <c r="C35" s="165"/>
      <c r="D35" s="166"/>
      <c r="E35" s="163"/>
      <c r="F35" s="163"/>
      <c r="G35" s="206"/>
    </row>
    <row r="36" spans="1:8" ht="110.4" x14ac:dyDescent="0.25">
      <c r="A36" s="193" t="s">
        <v>1</v>
      </c>
      <c r="B36" s="196"/>
      <c r="C36" s="196"/>
      <c r="D36" s="181">
        <v>261000</v>
      </c>
      <c r="E36" s="171"/>
      <c r="F36" s="171"/>
      <c r="G36" s="207" t="s">
        <v>82</v>
      </c>
    </row>
    <row r="37" spans="1:8" ht="82.8" x14ac:dyDescent="0.25">
      <c r="A37" s="193" t="s">
        <v>94</v>
      </c>
      <c r="B37" s="196"/>
      <c r="C37" s="196"/>
      <c r="D37" s="181">
        <v>35000</v>
      </c>
      <c r="E37" s="171"/>
      <c r="F37" s="171"/>
      <c r="G37" s="260" t="s">
        <v>83</v>
      </c>
    </row>
    <row r="38" spans="1:8" ht="27.6" x14ac:dyDescent="0.25">
      <c r="A38" s="194" t="s">
        <v>93</v>
      </c>
      <c r="B38" s="196"/>
      <c r="C38" s="196"/>
      <c r="D38" s="197"/>
      <c r="E38" s="181">
        <v>5000</v>
      </c>
      <c r="F38" s="181"/>
      <c r="G38" s="209" t="s">
        <v>96</v>
      </c>
    </row>
    <row r="39" spans="1:8" ht="41.4" x14ac:dyDescent="0.25">
      <c r="A39" s="182" t="s">
        <v>92</v>
      </c>
      <c r="B39" s="196"/>
      <c r="C39" s="196"/>
      <c r="D39" s="197"/>
      <c r="E39" s="181">
        <v>8400</v>
      </c>
      <c r="F39" s="181"/>
      <c r="G39" s="209" t="s">
        <v>97</v>
      </c>
    </row>
    <row r="40" spans="1:8" x14ac:dyDescent="0.25">
      <c r="A40" s="195" t="s">
        <v>48</v>
      </c>
      <c r="B40" s="161"/>
      <c r="C40" s="198"/>
      <c r="D40" s="199">
        <f>D33+D18+D12+D2</f>
        <v>1680835</v>
      </c>
      <c r="E40" s="183">
        <f>SUM(E2:E38)</f>
        <v>161132.46</v>
      </c>
      <c r="F40" s="183">
        <f>SUM(F2:F38)</f>
        <v>585111.51</v>
      </c>
      <c r="G40" s="180"/>
      <c r="H40" s="180"/>
    </row>
    <row r="41" spans="1:8" x14ac:dyDescent="0.25">
      <c r="A41" s="185"/>
      <c r="B41" s="186">
        <f>SUM(B2:B40)</f>
        <v>475000</v>
      </c>
      <c r="C41" s="262">
        <f>SUM(C2:C40)</f>
        <v>565138.05000000005</v>
      </c>
      <c r="D41" s="188"/>
      <c r="G41" s="180"/>
    </row>
    <row r="42" spans="1:8" hidden="1" x14ac:dyDescent="0.25">
      <c r="A42" s="189"/>
      <c r="B42" s="190"/>
      <c r="C42" s="190"/>
      <c r="D42" s="88"/>
      <c r="G42" s="180"/>
    </row>
    <row r="43" spans="1:8" hidden="1" x14ac:dyDescent="0.25">
      <c r="B43" s="186"/>
      <c r="C43" s="186"/>
      <c r="D43" s="88">
        <v>1680835</v>
      </c>
    </row>
    <row r="44" spans="1:8" hidden="1" x14ac:dyDescent="0.25">
      <c r="A44" s="184" t="s">
        <v>26</v>
      </c>
      <c r="B44" s="186"/>
      <c r="C44" s="186"/>
      <c r="D44" s="191">
        <f>D43-D40</f>
        <v>0</v>
      </c>
    </row>
    <row r="45" spans="1:8" s="182" customFormat="1" x14ac:dyDescent="0.3">
      <c r="C45" s="192"/>
    </row>
    <row r="46" spans="1:8" x14ac:dyDescent="0.25">
      <c r="A46" s="159"/>
      <c r="B46" s="186"/>
      <c r="C46" s="186"/>
      <c r="D46" s="191"/>
    </row>
    <row r="47" spans="1:8" x14ac:dyDescent="0.25">
      <c r="A47" s="159"/>
      <c r="B47" s="186"/>
      <c r="C47" s="186"/>
      <c r="D47" s="191"/>
    </row>
    <row r="48" spans="1:8" x14ac:dyDescent="0.25">
      <c r="A48" s="159"/>
      <c r="B48" s="186"/>
      <c r="C48" s="186"/>
      <c r="D48" s="187"/>
    </row>
    <row r="49" spans="1:4" x14ac:dyDescent="0.25">
      <c r="A49" s="159"/>
      <c r="B49" s="186"/>
      <c r="C49" s="186"/>
      <c r="D49" s="187"/>
    </row>
    <row r="50" spans="1:4" x14ac:dyDescent="0.25">
      <c r="A50" s="159"/>
      <c r="B50" s="186"/>
      <c r="C50" s="186"/>
      <c r="D50" s="187"/>
    </row>
    <row r="51" spans="1:4" x14ac:dyDescent="0.25">
      <c r="A51" s="159"/>
      <c r="B51" s="186"/>
      <c r="C51" s="186"/>
      <c r="D51" s="187"/>
    </row>
    <row r="52" spans="1:4" x14ac:dyDescent="0.25">
      <c r="A52" s="159"/>
      <c r="B52" s="186"/>
      <c r="C52" s="186"/>
      <c r="D52" s="187"/>
    </row>
    <row r="53" spans="1:4" x14ac:dyDescent="0.25">
      <c r="A53" s="159"/>
      <c r="B53" s="186"/>
      <c r="C53" s="186"/>
      <c r="D53" s="187"/>
    </row>
    <row r="54" spans="1:4" x14ac:dyDescent="0.25">
      <c r="A54" s="159"/>
      <c r="B54" s="186"/>
      <c r="C54" s="186"/>
      <c r="D54" s="187"/>
    </row>
    <row r="55" spans="1:4" x14ac:dyDescent="0.25">
      <c r="A55" s="159"/>
      <c r="B55" s="186"/>
      <c r="C55" s="186"/>
      <c r="D55" s="187"/>
    </row>
    <row r="56" spans="1:4" x14ac:dyDescent="0.25">
      <c r="A56" s="159"/>
      <c r="B56" s="186"/>
      <c r="C56" s="186"/>
      <c r="D56" s="187"/>
    </row>
    <row r="57" spans="1:4" x14ac:dyDescent="0.25">
      <c r="A57" s="159"/>
      <c r="B57" s="186"/>
      <c r="C57" s="186"/>
      <c r="D57" s="187"/>
    </row>
    <row r="58" spans="1:4" x14ac:dyDescent="0.25">
      <c r="A58" s="159"/>
      <c r="B58" s="186"/>
      <c r="C58" s="186"/>
      <c r="D58" s="187"/>
    </row>
    <row r="59" spans="1:4" x14ac:dyDescent="0.25">
      <c r="A59" s="159"/>
      <c r="B59" s="186"/>
      <c r="C59" s="186"/>
      <c r="D59" s="187"/>
    </row>
    <row r="60" spans="1:4" x14ac:dyDescent="0.25">
      <c r="A60" s="159"/>
      <c r="B60" s="186"/>
      <c r="C60" s="186"/>
      <c r="D60" s="187"/>
    </row>
    <row r="61" spans="1:4" x14ac:dyDescent="0.25">
      <c r="A61" s="159"/>
      <c r="B61" s="186"/>
      <c r="C61" s="186"/>
      <c r="D61" s="187"/>
    </row>
    <row r="62" spans="1:4" x14ac:dyDescent="0.25">
      <c r="A62" s="159"/>
      <c r="B62" s="186"/>
      <c r="C62" s="186"/>
      <c r="D62" s="187"/>
    </row>
    <row r="63" spans="1:4" x14ac:dyDescent="0.25">
      <c r="A63" s="159"/>
      <c r="B63" s="186"/>
      <c r="C63" s="186"/>
      <c r="D63" s="187"/>
    </row>
    <row r="64" spans="1:4" x14ac:dyDescent="0.25">
      <c r="A64" s="159"/>
      <c r="B64" s="186"/>
      <c r="C64" s="186"/>
      <c r="D64" s="187"/>
    </row>
    <row r="65" spans="1:4" x14ac:dyDescent="0.25">
      <c r="A65" s="159"/>
      <c r="B65" s="186"/>
      <c r="C65" s="186"/>
      <c r="D65" s="187"/>
    </row>
    <row r="66" spans="1:4" x14ac:dyDescent="0.25">
      <c r="A66" s="159"/>
      <c r="B66" s="186"/>
      <c r="C66" s="186"/>
      <c r="D66" s="187"/>
    </row>
    <row r="67" spans="1:4" x14ac:dyDescent="0.25">
      <c r="A67" s="159"/>
      <c r="B67" s="186"/>
      <c r="C67" s="186"/>
      <c r="D67" s="187"/>
    </row>
    <row r="68" spans="1:4" x14ac:dyDescent="0.25">
      <c r="A68" s="159"/>
      <c r="B68" s="186"/>
      <c r="C68" s="186"/>
      <c r="D68" s="187"/>
    </row>
    <row r="69" spans="1:4" x14ac:dyDescent="0.25">
      <c r="A69" s="159"/>
      <c r="B69" s="186"/>
      <c r="C69" s="186"/>
      <c r="D69" s="187"/>
    </row>
    <row r="70" spans="1:4" x14ac:dyDescent="0.25">
      <c r="A70" s="159"/>
      <c r="B70" s="186"/>
      <c r="C70" s="186"/>
      <c r="D70" s="187"/>
    </row>
  </sheetData>
  <mergeCells count="2">
    <mergeCell ref="G5:G6"/>
    <mergeCell ref="G23:G24"/>
  </mergeCells>
  <phoneticPr fontId="27" type="noConversion"/>
  <pageMargins left="0.7" right="0.7" top="0.75" bottom="0.75" header="0.3" footer="0.3"/>
  <pageSetup paperSize="9" orientation="landscape" r:id="rId1"/>
  <customProperties>
    <customPr name="EpmWorksheetKeyString_GUID" r:id="rId2"/>
  </customProperties>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Eelarve</vt:lpstr>
      <vt:lpstr>KÜSK finantsplaan</vt:lpstr>
      <vt:lpstr>Eelarve!Print_Area</vt:lpstr>
    </vt:vector>
  </TitlesOfParts>
  <Company>SMIT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Aveli Ainsalu</dc:creator>
  <cp:lastModifiedBy>Marten Lauri</cp:lastModifiedBy>
  <cp:lastPrinted>2022-02-09T07:37:40Z</cp:lastPrinted>
  <dcterms:created xsi:type="dcterms:W3CDTF">2015-03-05T12:44:27Z</dcterms:created>
  <dcterms:modified xsi:type="dcterms:W3CDTF">2022-06-13T13:58:04Z</dcterms:modified>
</cp:coreProperties>
</file>